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ne 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b val="1"/>
      <color rgb="00FFFFFF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4" fontId="5" fillId="2" borderId="0" pivotButton="0" quotePrefix="0" xfId="0"/>
    <xf numFmtId="164" fontId="5" fillId="2" borderId="0" pivotButton="0" quotePrefix="0" xfId="0"/>
    <xf numFmtId="4" fontId="3" fillId="0" borderId="0" pivotButton="0" quotePrefix="0" xfId="0"/>
    <xf numFmtId="0" fontId="6" fillId="3" borderId="0" applyAlignment="1" pivotButton="0" quotePrefix="0" xfId="0">
      <alignment vertical="center" wrapText="1"/>
    </xf>
    <xf numFmtId="0" fontId="5" fillId="2" borderId="0" pivotButton="0" quotePrefix="0" xfId="0"/>
    <xf numFmtId="165" fontId="5" fillId="2" borderId="0" pivotButton="0" quotePrefix="0" xfId="0"/>
    <xf numFmtId="165" fontId="3" fillId="0" borderId="0" pivotButton="0" quotePrefix="0" xfId="0"/>
    <xf numFmtId="166" fontId="3" fillId="0" borderId="0" pivotButton="0" quotePrefix="0" xfId="0"/>
    <xf numFmtId="164" fontId="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6" customWidth="1" min="9" max="9"/>
  </cols>
  <sheetData>
    <row r="1">
      <c r="A1" s="1" t="inlineStr">
        <is>
          <t>Wine Pricing Calculator</t>
        </is>
      </c>
    </row>
    <row r="2">
      <c r="A2" s="2" t="inlineStr">
        <is>
          <t>The Owner's Notebook  ·  free tool  ·  yellow cells are inputs</t>
        </is>
      </c>
    </row>
    <row r="3">
      <c r="A3" s="3" t="inlineStr">
        <is>
          <t>Settings</t>
        </is>
      </c>
    </row>
    <row r="4">
      <c r="A4" s="4" t="inlineStr">
        <is>
          <t>Pour size (oz)</t>
        </is>
      </c>
      <c r="B4" s="5" t="n">
        <v>5</v>
      </c>
    </row>
    <row r="5">
      <c r="A5" s="4" t="inlineStr">
        <is>
          <t>Bottle size (oz)</t>
        </is>
      </c>
      <c r="B5" s="5" t="n">
        <v>25.4</v>
      </c>
    </row>
    <row r="6">
      <c r="A6" s="4" t="inlineStr">
        <is>
          <t>Waste allowance %</t>
        </is>
      </c>
      <c r="B6" s="6" t="n">
        <v>0.1</v>
      </c>
    </row>
    <row r="7">
      <c r="A7" s="4" t="inlineStr">
        <is>
          <t>Target bottle cost %</t>
        </is>
      </c>
      <c r="B7" s="6" t="n">
        <v>0.33</v>
      </c>
    </row>
    <row r="8">
      <c r="A8" s="4" t="inlineStr">
        <is>
          <t>Target glass cost %</t>
        </is>
      </c>
      <c r="B8" s="6" t="n">
        <v>0.27</v>
      </c>
    </row>
    <row r="9">
      <c r="A9" s="4" t="inlineStr">
        <is>
          <t>Glasses per bottle</t>
        </is>
      </c>
      <c r="B9" s="7">
        <f>ROUNDDOWN(B5*(1-B6)/B4,1)</f>
        <v/>
      </c>
    </row>
    <row r="11">
      <c r="A11" s="8" t="inlineStr">
        <is>
          <t>Wine</t>
        </is>
      </c>
      <c r="B11" s="8" t="inlineStr">
        <is>
          <t>Bottle cost</t>
        </is>
      </c>
      <c r="C11" s="8" t="inlineStr">
        <is>
          <t>Cost per glass</t>
        </is>
      </c>
      <c r="D11" s="8" t="inlineStr">
        <is>
          <t>Bottle price</t>
        </is>
      </c>
      <c r="E11" s="8" t="inlineStr">
        <is>
          <t>Glass price</t>
        </is>
      </c>
      <c r="F11" s="8" t="inlineStr">
        <is>
          <t>Bottle markup (x)</t>
        </is>
      </c>
      <c r="G11" s="8" t="inlineStr">
        <is>
          <t>Bottle profit</t>
        </is>
      </c>
      <c r="H11" s="8" t="inlineStr">
        <is>
          <t>Glass profit/bottle</t>
        </is>
      </c>
      <c r="I11" s="8" t="inlineStr">
        <is>
          <t>Actual cost % (bottle)</t>
        </is>
      </c>
    </row>
    <row r="12">
      <c r="A12" s="9" t="inlineStr">
        <is>
          <t>House white</t>
        </is>
      </c>
      <c r="B12" s="10" t="n">
        <v>9</v>
      </c>
      <c r="C12" s="11">
        <f>IF(B12="","",B12/$B$9)</f>
        <v/>
      </c>
      <c r="D12" s="12">
        <f>IF(B12="","",ROUNDUP(B12/$B$7,0))</f>
        <v/>
      </c>
      <c r="E12" s="12">
        <f>IF(B12="","",ROUNDUP(C12/$B$8,0))</f>
        <v/>
      </c>
      <c r="F12" s="7">
        <f>IF(B12="","",D12/B12)</f>
        <v/>
      </c>
      <c r="G12" s="11">
        <f>IF(B12="","",D12-B12)</f>
        <v/>
      </c>
      <c r="H12" s="11">
        <f>IF(B12="","",E12*$B$9-B12)</f>
        <v/>
      </c>
      <c r="I12" s="13">
        <f>IF(B12="","",B12/D12)</f>
        <v/>
      </c>
    </row>
    <row r="13">
      <c r="A13" s="9" t="inlineStr">
        <is>
          <t>House red</t>
        </is>
      </c>
      <c r="B13" s="10" t="n">
        <v>10</v>
      </c>
      <c r="C13" s="11">
        <f>IF(B13="","",B13/$B$9)</f>
        <v/>
      </c>
      <c r="D13" s="12">
        <f>IF(B13="","",ROUNDUP(B13/$B$7,0))</f>
        <v/>
      </c>
      <c r="E13" s="12">
        <f>IF(B13="","",ROUNDUP(C13/$B$8,0))</f>
        <v/>
      </c>
      <c r="F13" s="7">
        <f>IF(B13="","",D13/B13)</f>
        <v/>
      </c>
      <c r="G13" s="11">
        <f>IF(B13="","",D13-B13)</f>
        <v/>
      </c>
      <c r="H13" s="11">
        <f>IF(B13="","",E13*$B$9-B13)</f>
        <v/>
      </c>
      <c r="I13" s="13">
        <f>IF(B13="","",B13/D13)</f>
        <v/>
      </c>
    </row>
    <row r="14">
      <c r="A14" s="9" t="inlineStr">
        <is>
          <t>Sparkling</t>
        </is>
      </c>
      <c r="B14" s="10" t="n">
        <v>14</v>
      </c>
      <c r="C14" s="11">
        <f>IF(B14="","",B14/$B$9)</f>
        <v/>
      </c>
      <c r="D14" s="12">
        <f>IF(B14="","",ROUNDUP(B14/$B$7,0))</f>
        <v/>
      </c>
      <c r="E14" s="12">
        <f>IF(B14="","",ROUNDUP(C14/$B$8,0))</f>
        <v/>
      </c>
      <c r="F14" s="7">
        <f>IF(B14="","",D14/B14)</f>
        <v/>
      </c>
      <c r="G14" s="11">
        <f>IF(B14="","",D14-B14)</f>
        <v/>
      </c>
      <c r="H14" s="11">
        <f>IF(B14="","",E14*$B$9-B14)</f>
        <v/>
      </c>
      <c r="I14" s="13">
        <f>IF(B14="","",B14/D14)</f>
        <v/>
      </c>
    </row>
    <row r="15">
      <c r="A15" s="9" t="inlineStr">
        <is>
          <t>Reserve red</t>
        </is>
      </c>
      <c r="B15" s="10" t="n">
        <v>40</v>
      </c>
      <c r="C15" s="11">
        <f>IF(B15="","",B15/$B$9)</f>
        <v/>
      </c>
      <c r="D15" s="12">
        <f>IF(B15="","",ROUNDUP(B15/$B$7,0))</f>
        <v/>
      </c>
      <c r="E15" s="12">
        <f>IF(B15="","",ROUNDUP(C15/$B$8,0))</f>
        <v/>
      </c>
      <c r="F15" s="7">
        <f>IF(B15="","",D15/B15)</f>
        <v/>
      </c>
      <c r="G15" s="11">
        <f>IF(B15="","",D15-B15)</f>
        <v/>
      </c>
      <c r="H15" s="11">
        <f>IF(B15="","",E15*$B$9-B15)</f>
        <v/>
      </c>
      <c r="I15" s="13">
        <f>IF(B15="","",B15/D15)</f>
        <v/>
      </c>
    </row>
    <row r="16">
      <c r="A16" s="9" t="n"/>
      <c r="B16" s="10" t="n"/>
      <c r="C16" s="11">
        <f>IF(B16="","",B16/$B$9)</f>
        <v/>
      </c>
      <c r="D16" s="12">
        <f>IF(B16="","",ROUNDUP(B16/$B$7,0))</f>
        <v/>
      </c>
      <c r="E16" s="12">
        <f>IF(B16="","",ROUNDUP(C16/$B$8,0))</f>
        <v/>
      </c>
      <c r="F16" s="7">
        <f>IF(B16="","",D16/B16)</f>
        <v/>
      </c>
      <c r="G16" s="11">
        <f>IF(B16="","",D16-B16)</f>
        <v/>
      </c>
      <c r="H16" s="11">
        <f>IF(B16="","",E16*$B$9-B16)</f>
        <v/>
      </c>
      <c r="I16" s="13">
        <f>IF(B16="","",B16/D16)</f>
        <v/>
      </c>
    </row>
    <row r="17">
      <c r="A17" s="9" t="n"/>
      <c r="B17" s="10" t="n"/>
      <c r="C17" s="11">
        <f>IF(B17="","",B17/$B$9)</f>
        <v/>
      </c>
      <c r="D17" s="12">
        <f>IF(B17="","",ROUNDUP(B17/$B$7,0))</f>
        <v/>
      </c>
      <c r="E17" s="12">
        <f>IF(B17="","",ROUNDUP(C17/$B$8,0))</f>
        <v/>
      </c>
      <c r="F17" s="7">
        <f>IF(B17="","",D17/B17)</f>
        <v/>
      </c>
      <c r="G17" s="11">
        <f>IF(B17="","",D17-B17)</f>
        <v/>
      </c>
      <c r="H17" s="11">
        <f>IF(B17="","",E17*$B$9-B17)</f>
        <v/>
      </c>
      <c r="I17" s="13">
        <f>IF(B17="","",B17/D17)</f>
        <v/>
      </c>
    </row>
    <row r="18">
      <c r="A18" s="9" t="n"/>
      <c r="B18" s="10" t="n"/>
      <c r="C18" s="11">
        <f>IF(B18="","",B18/$B$9)</f>
        <v/>
      </c>
      <c r="D18" s="12">
        <f>IF(B18="","",ROUNDUP(B18/$B$7,0))</f>
        <v/>
      </c>
      <c r="E18" s="12">
        <f>IF(B18="","",ROUNDUP(C18/$B$8,0))</f>
        <v/>
      </c>
      <c r="F18" s="7">
        <f>IF(B18="","",D18/B18)</f>
        <v/>
      </c>
      <c r="G18" s="11">
        <f>IF(B18="","",D18-B18)</f>
        <v/>
      </c>
      <c r="H18" s="11">
        <f>IF(B18="","",E18*$B$9-B18)</f>
        <v/>
      </c>
      <c r="I18" s="13">
        <f>IF(B18="","",B18/D18)</f>
        <v/>
      </c>
    </row>
    <row r="19">
      <c r="A19" s="9" t="n"/>
      <c r="B19" s="10" t="n"/>
      <c r="C19" s="11">
        <f>IF(B19="","",B19/$B$9)</f>
        <v/>
      </c>
      <c r="D19" s="12">
        <f>IF(B19="","",ROUNDUP(B19/$B$7,0))</f>
        <v/>
      </c>
      <c r="E19" s="12">
        <f>IF(B19="","",ROUNDUP(C19/$B$8,0))</f>
        <v/>
      </c>
      <c r="F19" s="7">
        <f>IF(B19="","",D19/B19)</f>
        <v/>
      </c>
      <c r="G19" s="11">
        <f>IF(B19="","",D19-B19)</f>
        <v/>
      </c>
      <c r="H19" s="11">
        <f>IF(B19="","",E19*$B$9-B19)</f>
        <v/>
      </c>
      <c r="I19" s="13">
        <f>IF(B19="","",B19/D19)</f>
        <v/>
      </c>
    </row>
    <row r="20">
      <c r="A20" s="9" t="n"/>
      <c r="B20" s="10" t="n"/>
      <c r="C20" s="11">
        <f>IF(B20="","",B20/$B$9)</f>
        <v/>
      </c>
      <c r="D20" s="12">
        <f>IF(B20="","",ROUNDUP(B20/$B$7,0))</f>
        <v/>
      </c>
      <c r="E20" s="12">
        <f>IF(B20="","",ROUNDUP(C20/$B$8,0))</f>
        <v/>
      </c>
      <c r="F20" s="7">
        <f>IF(B20="","",D20/B20)</f>
        <v/>
      </c>
      <c r="G20" s="11">
        <f>IF(B20="","",D20-B20)</f>
        <v/>
      </c>
      <c r="H20" s="11">
        <f>IF(B20="","",E20*$B$9-B20)</f>
        <v/>
      </c>
      <c r="I20" s="13">
        <f>IF(B20="","",B20/D20)</f>
        <v/>
      </c>
    </row>
    <row r="21">
      <c r="A21" s="9" t="n"/>
      <c r="B21" s="10" t="n"/>
      <c r="C21" s="11">
        <f>IF(B21="","",B21/$B$9)</f>
        <v/>
      </c>
      <c r="D21" s="12">
        <f>IF(B21="","",ROUNDUP(B21/$B$7,0))</f>
        <v/>
      </c>
      <c r="E21" s="12">
        <f>IF(B21="","",ROUNDUP(C21/$B$8,0))</f>
        <v/>
      </c>
      <c r="F21" s="7">
        <f>IF(B21="","",D21/B21)</f>
        <v/>
      </c>
      <c r="G21" s="11">
        <f>IF(B21="","",D21-B21)</f>
        <v/>
      </c>
      <c r="H21" s="11">
        <f>IF(B21="","",E21*$B$9-B21)</f>
        <v/>
      </c>
      <c r="I21" s="13">
        <f>IF(B21="","",B21/D21)</f>
        <v/>
      </c>
    </row>
    <row r="22">
      <c r="A22" s="9" t="n"/>
      <c r="B22" s="10" t="n"/>
      <c r="C22" s="11">
        <f>IF(B22="","",B22/$B$9)</f>
        <v/>
      </c>
      <c r="D22" s="12">
        <f>IF(B22="","",ROUNDUP(B22/$B$7,0))</f>
        <v/>
      </c>
      <c r="E22" s="12">
        <f>IF(B22="","",ROUNDUP(C22/$B$8,0))</f>
        <v/>
      </c>
      <c r="F22" s="7">
        <f>IF(B22="","",D22/B22)</f>
        <v/>
      </c>
      <c r="G22" s="11">
        <f>IF(B22="","",D22-B22)</f>
        <v/>
      </c>
      <c r="H22" s="11">
        <f>IF(B22="","",E22*$B$9-B22)</f>
        <v/>
      </c>
      <c r="I22" s="13">
        <f>IF(B22="","",B22/D22)</f>
        <v/>
      </c>
    </row>
    <row r="23">
      <c r="A23" s="9" t="n"/>
      <c r="B23" s="10" t="n"/>
      <c r="C23" s="11">
        <f>IF(B23="","",B23/$B$9)</f>
        <v/>
      </c>
      <c r="D23" s="12">
        <f>IF(B23="","",ROUNDUP(B23/$B$7,0))</f>
        <v/>
      </c>
      <c r="E23" s="12">
        <f>IF(B23="","",ROUNDUP(C23/$B$8,0))</f>
        <v/>
      </c>
      <c r="F23" s="7">
        <f>IF(B23="","",D23/B23)</f>
        <v/>
      </c>
      <c r="G23" s="11">
        <f>IF(B23="","",D23-B23)</f>
        <v/>
      </c>
      <c r="H23" s="11">
        <f>IF(B23="","",E23*$B$9-B23)</f>
        <v/>
      </c>
      <c r="I23" s="13">
        <f>IF(B23="","",B23/D23)</f>
        <v/>
      </c>
    </row>
    <row r="24">
      <c r="A24" s="9" t="n"/>
      <c r="B24" s="10" t="n"/>
      <c r="C24" s="11">
        <f>IF(B24="","",B24/$B$9)</f>
        <v/>
      </c>
      <c r="D24" s="12">
        <f>IF(B24="","",ROUNDUP(B24/$B$7,0))</f>
        <v/>
      </c>
      <c r="E24" s="12">
        <f>IF(B24="","",ROUNDUP(C24/$B$8,0))</f>
        <v/>
      </c>
      <c r="F24" s="7">
        <f>IF(B24="","",D24/B24)</f>
        <v/>
      </c>
      <c r="G24" s="11">
        <f>IF(B24="","",D24-B24)</f>
        <v/>
      </c>
      <c r="H24" s="11">
        <f>IF(B24="","",E24*$B$9-B24)</f>
        <v/>
      </c>
      <c r="I24" s="13">
        <f>IF(B24="","",B24/D24)</f>
        <v/>
      </c>
    </row>
    <row r="25">
      <c r="A25" s="9" t="n"/>
      <c r="B25" s="10" t="n"/>
      <c r="C25" s="11">
        <f>IF(B25="","",B25/$B$9)</f>
        <v/>
      </c>
      <c r="D25" s="12">
        <f>IF(B25="","",ROUNDUP(B25/$B$7,0))</f>
        <v/>
      </c>
      <c r="E25" s="12">
        <f>IF(B25="","",ROUNDUP(C25/$B$8,0))</f>
        <v/>
      </c>
      <c r="F25" s="7">
        <f>IF(B25="","",D25/B25)</f>
        <v/>
      </c>
      <c r="G25" s="11">
        <f>IF(B25="","",D25-B25)</f>
        <v/>
      </c>
      <c r="H25" s="11">
        <f>IF(B25="","",E25*$B$9-B25)</f>
        <v/>
      </c>
      <c r="I25" s="13">
        <f>IF(B25="","",B25/D25)</f>
        <v/>
      </c>
    </row>
    <row r="26">
      <c r="A26" s="9" t="n"/>
      <c r="B26" s="10" t="n"/>
      <c r="C26" s="11">
        <f>IF(B26="","",B26/$B$9)</f>
        <v/>
      </c>
      <c r="D26" s="12">
        <f>IF(B26="","",ROUNDUP(B26/$B$7,0))</f>
        <v/>
      </c>
      <c r="E26" s="12">
        <f>IF(B26="","",ROUNDUP(C26/$B$8,0))</f>
        <v/>
      </c>
      <c r="F26" s="7">
        <f>IF(B26="","",D26/B26)</f>
        <v/>
      </c>
      <c r="G26" s="11">
        <f>IF(B26="","",D26-B26)</f>
        <v/>
      </c>
      <c r="H26" s="11">
        <f>IF(B26="","",E26*$B$9-B26)</f>
        <v/>
      </c>
      <c r="I26" s="13">
        <f>IF(B26="","",B26/D26)</f>
        <v/>
      </c>
    </row>
    <row r="28">
      <c r="A28" s="14" t="inlineStr">
        <is>
          <t>Yellow cells are inputs. Lower the target cost % on cheap bottles and raise it on premium bottles.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2026-10-21T12:04:15Z</dcterms:created>
  <dcterms:modified xmlns:dcterms="http://purl.org/dc/terms/" xmlns:xsi="http://www.w3.org/2001/XMLSchema-instance" xsi:type="dcterms:W3CDTF">2026-10-21T12:04:15Z</dcterms:modified>
</cp:coreProperties>
</file>