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. Exposure Audit" sheetId="1" state="visible" r:id="rId1"/>
    <sheet xmlns:r="http://schemas.openxmlformats.org/officeDocument/2006/relationships" name="2. Substitution Value" sheetId="2" state="visible" r:id="rId2"/>
    <sheet xmlns:r="http://schemas.openxmlformats.org/officeDocument/2006/relationships" name="3. Reprice The Rest" sheetId="3" state="visible" r:id="rId3"/>
    <sheet xmlns:r="http://schemas.openxmlformats.org/officeDocument/2006/relationships" name="4. Monthly Re-Cos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2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color rgb="002A2622"/>
    </font>
    <font>
      <b val="1"/>
      <color rgb="00FFFFFF"/>
    </font>
    <font/>
    <font>
      <b val="1"/>
      <color rgb="002A2622"/>
    </font>
    <font>
      <b val="1"/>
    </font>
    <font>
      <b val="1"/>
      <color rgb="00C9A227"/>
      <sz val="12"/>
    </font>
    <font>
      <b val="1"/>
      <color rgb="002E7D4F"/>
      <sz val="12"/>
    </font>
    <font>
      <b val="1"/>
      <color rgb="00C9A227"/>
      <sz val="14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4" fillId="2" borderId="1" pivotButton="0" quotePrefix="0" xfId="0"/>
    <xf numFmtId="0" fontId="5" fillId="3" borderId="1" applyAlignment="1" pivotButton="0" quotePrefix="0" xfId="0">
      <alignment horizontal="center" wrapText="1"/>
    </xf>
    <xf numFmtId="0" fontId="4" fillId="2" borderId="1" pivotButton="0" quotePrefix="0" xfId="0"/>
    <xf numFmtId="4" fontId="4" fillId="2" borderId="1" pivotButton="0" quotePrefix="0" xfId="0"/>
    <xf numFmtId="3" fontId="6" fillId="0" borderId="1" pivotButton="0" quotePrefix="0" xfId="0"/>
    <xf numFmtId="164" fontId="4" fillId="2" borderId="1" pivotButton="0" quotePrefix="0" xfId="0"/>
    <xf numFmtId="0" fontId="6" fillId="0" borderId="1" pivotButton="0" quotePrefix="0" xfId="0"/>
    <xf numFmtId="0" fontId="7" fillId="0" borderId="0" pivotButton="0" quotePrefix="0" xfId="0"/>
    <xf numFmtId="3" fontId="8" fillId="0" borderId="1" pivotButton="0" quotePrefix="0" xfId="0"/>
    <xf numFmtId="3" fontId="9" fillId="0" borderId="1" pivotButton="0" quotePrefix="0" xfId="0"/>
    <xf numFmtId="164" fontId="6" fillId="0" borderId="1" pivotButton="0" quotePrefix="0" xfId="0"/>
    <xf numFmtId="4" fontId="6" fillId="0" borderId="1" pivotButton="0" quotePrefix="0" xfId="0"/>
    <xf numFmtId="3" fontId="10" fillId="0" borderId="1" pivotButton="0" quotePrefix="0" xfId="0"/>
    <xf numFmtId="3" fontId="11" fillId="0" borderId="1" pivotButton="0" quotePrefix="0" xfId="0"/>
    <xf numFmtId="165" fontId="6" fillId="0" borderId="1" pivotButton="0" quotePrefix="0" xfId="0"/>
  </cellXfs>
  <cellStyles count="1">
    <cellStyle name="Normal" xfId="0" builtinId="0" hidden="0"/>
  </cellStyles>
  <dxfs count="3">
    <dxf>
      <font>
        <b val="1"/>
        <color rgb="009B1C1C"/>
      </font>
      <fill>
        <patternFill patternType="solid">
          <fgColor rgb="00F8D7DA"/>
        </patternFill>
      </fill>
    </dxf>
    <dxf>
      <font>
        <b val="1"/>
        <color rgb="008A6100"/>
      </font>
      <fill>
        <patternFill patternType="solid">
          <fgColor rgb="00FDF0D5"/>
        </patternFill>
      </fill>
    </dxf>
    <dxf>
      <font>
        <b val="1"/>
        <color rgb="001F5C3A"/>
      </font>
      <fill>
        <patternFill patternType="solid">
          <fgColor rgb="00DFF3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3" customWidth="1" min="3" max="3"/>
    <col width="13" customWidth="1" min="4" max="4"/>
    <col width="13" customWidth="1" min="5" max="5"/>
    <col width="15" customWidth="1" min="6" max="6"/>
    <col width="15" customWidth="1" min="7" max="7"/>
    <col width="13" customWidth="1" min="8" max="8"/>
    <col width="20" customWidth="1" min="9" max="9"/>
    <col width="30" customWidth="1" min="10" max="10"/>
  </cols>
  <sheetData>
    <row r="1">
      <c r="A1" s="1" t="inlineStr">
        <is>
          <t>Step 1: Which Line Items Are Import-Exposed?</t>
        </is>
      </c>
    </row>
    <row r="2">
      <c r="A2" s="2" t="inlineStr">
        <is>
          <t>The Restaurant Owner Hub  ·  free tool</t>
        </is>
      </c>
    </row>
    <row r="3">
      <c r="A3" s="3" t="inlineStr">
        <is>
          <t>Pull 90 days of invoices, sort by dollars spent, and enter your top lines. Exposure: 3 = mostly imported, 2 = imported competition sets the price, 1 = domestic and stable.</t>
        </is>
      </c>
    </row>
    <row r="5">
      <c r="A5" s="4" t="inlineStr">
        <is>
          <t>Your annual food purchases ($)</t>
        </is>
      </c>
      <c r="B5" s="5" t="n">
        <v>480000</v>
      </c>
      <c r="C5" s="3" t="inlineStr">
        <is>
          <t>Used to show what share of your spend sits in the tariff blast radius.</t>
        </is>
      </c>
    </row>
    <row r="7">
      <c r="A7" s="6" t="inlineStr">
        <is>
          <t>Ingredient / line item</t>
        </is>
      </c>
      <c r="B7" s="6" t="inlineStr">
        <is>
          <t>Category</t>
        </is>
      </c>
      <c r="C7" s="6" t="inlineStr">
        <is>
          <t>Case cost $</t>
        </is>
      </c>
      <c r="D7" s="6" t="inlineStr">
        <is>
          <t>Cases per week</t>
        </is>
      </c>
      <c r="E7" s="6" t="inlineStr">
        <is>
          <t>Annual spend $</t>
        </is>
      </c>
      <c r="F7" s="6" t="inlineStr">
        <is>
          <t>Exposure (1-3)</t>
        </is>
      </c>
      <c r="G7" s="6" t="inlineStr">
        <is>
          <t>Price move last yr %</t>
        </is>
      </c>
      <c r="H7" s="6" t="inlineStr">
        <is>
          <t>Annual $ impact</t>
        </is>
      </c>
      <c r="I7" s="6" t="inlineStr">
        <is>
          <t>Risk flag</t>
        </is>
      </c>
      <c r="J7" s="6" t="inlineStr">
        <is>
          <t>Substitution idea</t>
        </is>
      </c>
    </row>
    <row r="8">
      <c r="A8" s="7" t="inlineStr">
        <is>
          <t>Coffee, whole bean</t>
        </is>
      </c>
      <c r="B8" s="7" t="inlineStr">
        <is>
          <t>Beverage</t>
        </is>
      </c>
      <c r="C8" s="8" t="n">
        <v>78</v>
      </c>
      <c r="D8" s="5" t="n">
        <v>6</v>
      </c>
      <c r="E8" s="9">
        <f>IF(C8="","",C8*D8*52)</f>
        <v/>
      </c>
      <c r="F8" s="5" t="n">
        <v>3</v>
      </c>
      <c r="G8" s="10" t="n">
        <v>0.22</v>
      </c>
      <c r="H8" s="9">
        <f>IF(E8="","",E8-E8/(1+G8))</f>
        <v/>
      </c>
      <c r="I8" s="11">
        <f>IF(E8="","",IF(AND(F8&gt;=3,H8&gt;=3000),"ACT NOW",IF(OR(AND(F8&gt;=3,H8&gt;=1000),AND(F8=2,H8&gt;=3000)),"Plan a swap",IF(F8=1,"Safe - promote","Watch"))))</f>
        <v/>
      </c>
      <c r="J8" s="7" t="inlineStr">
        <is>
          <t>Blend 30% domestic-roast lower-cost origin</t>
        </is>
      </c>
    </row>
    <row r="9">
      <c r="A9" s="7" t="inlineStr">
        <is>
          <t>Olive oil, imported EVOO</t>
        </is>
      </c>
      <c r="B9" s="7" t="inlineStr">
        <is>
          <t>Pantry</t>
        </is>
      </c>
      <c r="C9" s="8" t="n">
        <v>112</v>
      </c>
      <c r="D9" s="5" t="n">
        <v>3</v>
      </c>
      <c r="E9" s="9">
        <f>IF(C9="","",C9*D9*52)</f>
        <v/>
      </c>
      <c r="F9" s="5" t="n">
        <v>3</v>
      </c>
      <c r="G9" s="10" t="n">
        <v>0.18</v>
      </c>
      <c r="H9" s="9">
        <f>IF(E9="","",E9-E9/(1+G9))</f>
        <v/>
      </c>
      <c r="I9" s="11">
        <f>IF(E9="","",IF(AND(F9&gt;=3,H9&gt;=3000),"ACT NOW",IF(OR(AND(F9&gt;=3,H9&gt;=1000),AND(F9=2,H9&gt;=3000)),"Plan a swap",IF(F9=1,"Safe - promote","Watch"))))</f>
        <v/>
      </c>
      <c r="J9" s="7" t="inlineStr">
        <is>
          <t>Domestic blend for cooking; imported for finishing only</t>
        </is>
      </c>
    </row>
    <row r="10">
      <c r="A10" s="7" t="inlineStr">
        <is>
          <t>Parmigiano / imported cheese</t>
        </is>
      </c>
      <c r="B10" s="7" t="inlineStr">
        <is>
          <t>Dairy</t>
        </is>
      </c>
      <c r="C10" s="8" t="n">
        <v>240</v>
      </c>
      <c r="D10" s="5" t="n">
        <v>1</v>
      </c>
      <c r="E10" s="9">
        <f>IF(C10="","",C10*D10*52)</f>
        <v/>
      </c>
      <c r="F10" s="5" t="n">
        <v>3</v>
      </c>
      <c r="G10" s="10" t="n">
        <v>0.15</v>
      </c>
      <c r="H10" s="9">
        <f>IF(E10="","",E10-E10/(1+G10))</f>
        <v/>
      </c>
      <c r="I10" s="11">
        <f>IF(E10="","",IF(AND(F10&gt;=3,H10&gt;=3000),"ACT NOW",IF(OR(AND(F10&gt;=3,H10&gt;=1000),AND(F10=2,H10&gt;=3000)),"Plan a swap",IF(F10=1,"Safe - promote","Watch"))))</f>
        <v/>
      </c>
      <c r="J10" s="7" t="inlineStr">
        <is>
          <t>Domestic aged alternative in cooked apps</t>
        </is>
      </c>
    </row>
    <row r="11">
      <c r="A11" s="7" t="inlineStr">
        <is>
          <t>Shrimp, 16/20</t>
        </is>
      </c>
      <c r="B11" s="7" t="inlineStr">
        <is>
          <t>Seafood</t>
        </is>
      </c>
      <c r="C11" s="8" t="n">
        <v>165</v>
      </c>
      <c r="D11" s="5" t="n">
        <v>4</v>
      </c>
      <c r="E11" s="9">
        <f>IF(C11="","",C11*D11*52)</f>
        <v/>
      </c>
      <c r="F11" s="5" t="n">
        <v>3</v>
      </c>
      <c r="G11" s="10" t="n">
        <v>0.12</v>
      </c>
      <c r="H11" s="9">
        <f>IF(E11="","",E11-E11/(1+G11))</f>
        <v/>
      </c>
      <c r="I11" s="11">
        <f>IF(E11="","",IF(AND(F11&gt;=3,H11&gt;=3000),"ACT NOW",IF(OR(AND(F11&gt;=3,H11&gt;=1000),AND(F11=2,H11&gt;=3000)),"Plan a swap",IF(F11=1,"Safe - promote","Watch"))))</f>
        <v/>
      </c>
      <c r="J11" s="7" t="inlineStr">
        <is>
          <t>Rotate to domestic catch; drop to 5 oz portion</t>
        </is>
      </c>
    </row>
    <row r="12">
      <c r="A12" s="7" t="inlineStr">
        <is>
          <t>Tomatoes, canned San Marzano</t>
        </is>
      </c>
      <c r="B12" s="7" t="inlineStr">
        <is>
          <t>Pantry</t>
        </is>
      </c>
      <c r="C12" s="8" t="n">
        <v>46</v>
      </c>
      <c r="D12" s="5" t="n">
        <v>8</v>
      </c>
      <c r="E12" s="9">
        <f>IF(C12="","",C12*D12*52)</f>
        <v/>
      </c>
      <c r="F12" s="5" t="n">
        <v>3</v>
      </c>
      <c r="G12" s="10" t="n">
        <v>0.14</v>
      </c>
      <c r="H12" s="9">
        <f>IF(E12="","",E12-E12/(1+G12))</f>
        <v/>
      </c>
      <c r="I12" s="11">
        <f>IF(E12="","",IF(AND(F12&gt;=3,H12&gt;=3000),"ACT NOW",IF(OR(AND(F12&gt;=3,H12&gt;=1000),AND(F12=2,H12&gt;=3000)),"Plan a swap",IF(F12=1,"Safe - promote","Watch"))))</f>
        <v/>
      </c>
      <c r="J12" s="7" t="inlineStr">
        <is>
          <t>Domestic plum tomato, taste-test first</t>
        </is>
      </c>
    </row>
    <row r="13">
      <c r="A13" s="7" t="inlineStr">
        <is>
          <t>Avocados</t>
        </is>
      </c>
      <c r="B13" s="7" t="inlineStr">
        <is>
          <t>Produce</t>
        </is>
      </c>
      <c r="C13" s="8" t="n">
        <v>58</v>
      </c>
      <c r="D13" s="5" t="n">
        <v>5</v>
      </c>
      <c r="E13" s="9">
        <f>IF(C13="","",C13*D13*52)</f>
        <v/>
      </c>
      <c r="F13" s="5" t="n">
        <v>2</v>
      </c>
      <c r="G13" s="10" t="n">
        <v>0.19</v>
      </c>
      <c r="H13" s="9">
        <f>IF(E13="","",E13-E13/(1+G13))</f>
        <v/>
      </c>
      <c r="I13" s="11">
        <f>IF(E13="","",IF(AND(F13&gt;=3,H13&gt;=3000),"ACT NOW",IF(OR(AND(F13&gt;=3,H13&gt;=1000),AND(F13=2,H13&gt;=3000)),"Plan a swap",IF(F13=1,"Safe - promote","Watch"))))</f>
        <v/>
      </c>
      <c r="J13" s="7" t="inlineStr">
        <is>
          <t>Seasonal pricing language on the menu</t>
        </is>
      </c>
    </row>
    <row r="14">
      <c r="A14" s="7" t="inlineStr">
        <is>
          <t>Ground beef 80/20</t>
        </is>
      </c>
      <c r="B14" s="7" t="inlineStr">
        <is>
          <t>Protein</t>
        </is>
      </c>
      <c r="C14" s="8" t="n">
        <v>210</v>
      </c>
      <c r="D14" s="5" t="n">
        <v>4</v>
      </c>
      <c r="E14" s="9">
        <f>IF(C14="","",C14*D14*52)</f>
        <v/>
      </c>
      <c r="F14" s="5" t="n">
        <v>2</v>
      </c>
      <c r="G14" s="10" t="n">
        <v>0.13</v>
      </c>
      <c r="H14" s="9">
        <f>IF(E14="","",E14-E14/(1+G14))</f>
        <v/>
      </c>
      <c r="I14" s="11">
        <f>IF(E14="","",IF(AND(F14&gt;=3,H14&gt;=3000),"ACT NOW",IF(OR(AND(F14&gt;=3,H14&gt;=1000),AND(F14=2,H14&gt;=3000)),"Plan a swap",IF(F14=1,"Safe - promote","Watch"))))</f>
        <v/>
      </c>
      <c r="J14" s="7" t="inlineStr">
        <is>
          <t>Extend with chuck trim you already pay for</t>
        </is>
      </c>
    </row>
    <row r="15">
      <c r="A15" s="7" t="inlineStr">
        <is>
          <t>Ribeye</t>
        </is>
      </c>
      <c r="B15" s="7" t="inlineStr">
        <is>
          <t>Protein</t>
        </is>
      </c>
      <c r="C15" s="8" t="n">
        <v>395</v>
      </c>
      <c r="D15" s="5" t="n">
        <v>2</v>
      </c>
      <c r="E15" s="9">
        <f>IF(C15="","",C15*D15*52)</f>
        <v/>
      </c>
      <c r="F15" s="5" t="n">
        <v>2</v>
      </c>
      <c r="G15" s="10" t="n">
        <v>0.16</v>
      </c>
      <c r="H15" s="9">
        <f>IF(E15="","",E15-E15/(1+G15))</f>
        <v/>
      </c>
      <c r="I15" s="11">
        <f>IF(E15="","",IF(AND(F15&gt;=3,H15&gt;=3000),"ACT NOW",IF(OR(AND(F15&gt;=3,H15&gt;=1000),AND(F15=2,H15&gt;=3000)),"Plan a swap",IF(F15=1,"Safe - promote","Watch"))))</f>
        <v/>
      </c>
      <c r="J15" s="7" t="inlineStr">
        <is>
          <t>Feature flat iron / denver instead</t>
        </is>
      </c>
    </row>
    <row r="16">
      <c r="A16" s="7" t="inlineStr">
        <is>
          <t>Wine, European by-the-glass</t>
        </is>
      </c>
      <c r="B16" s="7" t="inlineStr">
        <is>
          <t>Beverage</t>
        </is>
      </c>
      <c r="C16" s="8" t="n">
        <v>145</v>
      </c>
      <c r="D16" s="5" t="n">
        <v>4</v>
      </c>
      <c r="E16" s="9">
        <f>IF(C16="","",C16*D16*52)</f>
        <v/>
      </c>
      <c r="F16" s="5" t="n">
        <v>3</v>
      </c>
      <c r="G16" s="10" t="n">
        <v>0.11</v>
      </c>
      <c r="H16" s="9">
        <f>IF(E16="","",E16-E16/(1+G16))</f>
        <v/>
      </c>
      <c r="I16" s="11">
        <f>IF(E16="","",IF(AND(F16&gt;=3,H16&gt;=3000),"ACT NOW",IF(OR(AND(F16&gt;=3,H16&gt;=1000),AND(F16=2,H16&gt;=3000)),"Plan a swap",IF(F16=1,"Safe - promote","Watch"))))</f>
        <v/>
      </c>
      <c r="J16" s="7" t="inlineStr">
        <is>
          <t>Move BTG list to domestic producers</t>
        </is>
      </c>
    </row>
    <row r="17">
      <c r="A17" s="7" t="inlineStr">
        <is>
          <t>Chicken thighs</t>
        </is>
      </c>
      <c r="B17" s="7" t="inlineStr">
        <is>
          <t>Protein</t>
        </is>
      </c>
      <c r="C17" s="8" t="n">
        <v>92</v>
      </c>
      <c r="D17" s="5" t="n">
        <v>6</v>
      </c>
      <c r="E17" s="9">
        <f>IF(C17="","",C17*D17*52)</f>
        <v/>
      </c>
      <c r="F17" s="5" t="n">
        <v>1</v>
      </c>
      <c r="G17" s="10" t="n">
        <v>0.03</v>
      </c>
      <c r="H17" s="9">
        <f>IF(E17="","",E17-E17/(1+G17))</f>
        <v/>
      </c>
      <c r="I17" s="11">
        <f>IF(E17="","",IF(AND(F17&gt;=3,H17&gt;=3000),"ACT NOW",IF(OR(AND(F17&gt;=3,H17&gt;=1000),AND(F17=2,H17&gt;=3000)),"Plan a swap",IF(F17=1,"Safe - promote","Watch"))))</f>
        <v/>
      </c>
      <c r="J17" s="7" t="inlineStr">
        <is>
          <t>Promote - this is your margin engine</t>
        </is>
      </c>
    </row>
    <row r="18">
      <c r="A18" s="7" t="inlineStr">
        <is>
          <t>Pork shoulder</t>
        </is>
      </c>
      <c r="B18" s="7" t="inlineStr">
        <is>
          <t>Protein</t>
        </is>
      </c>
      <c r="C18" s="8" t="n">
        <v>76</v>
      </c>
      <c r="D18" s="5" t="n">
        <v>4</v>
      </c>
      <c r="E18" s="9">
        <f>IF(C18="","",C18*D18*52)</f>
        <v/>
      </c>
      <c r="F18" s="5" t="n">
        <v>1</v>
      </c>
      <c r="G18" s="10" t="n">
        <v>0.02</v>
      </c>
      <c r="H18" s="9">
        <f>IF(E18="","",E18-E18/(1+G18))</f>
        <v/>
      </c>
      <c r="I18" s="11">
        <f>IF(E18="","",IF(AND(F18&gt;=3,H18&gt;=3000),"ACT NOW",IF(OR(AND(F18&gt;=3,H18&gt;=1000),AND(F18=2,H18&gt;=3000)),"Plan a swap",IF(F18=1,"Safe - promote","Watch"))))</f>
        <v/>
      </c>
      <c r="J18" s="7" t="inlineStr">
        <is>
          <t>Promote</t>
        </is>
      </c>
    </row>
    <row r="19">
      <c r="A19" s="7" t="inlineStr">
        <is>
          <t>Flour, AP</t>
        </is>
      </c>
      <c r="B19" s="7" t="inlineStr">
        <is>
          <t>Pantry</t>
        </is>
      </c>
      <c r="C19" s="8" t="n">
        <v>34</v>
      </c>
      <c r="D19" s="5" t="n">
        <v>5</v>
      </c>
      <c r="E19" s="9">
        <f>IF(C19="","",C19*D19*52)</f>
        <v/>
      </c>
      <c r="F19" s="5" t="n">
        <v>1</v>
      </c>
      <c r="G19" s="10" t="n">
        <v>0.04</v>
      </c>
      <c r="H19" s="9">
        <f>IF(E19="","",E19-E19/(1+G19))</f>
        <v/>
      </c>
      <c r="I19" s="11">
        <f>IF(E19="","",IF(AND(F19&gt;=3,H19&gt;=3000),"ACT NOW",IF(OR(AND(F19&gt;=3,H19&gt;=1000),AND(F19=2,H19&gt;=3000)),"Plan a swap",IF(F19=1,"Safe - promote","Watch"))))</f>
        <v/>
      </c>
      <c r="J19" s="7" t="inlineStr">
        <is>
          <t>Hold</t>
        </is>
      </c>
    </row>
    <row r="20">
      <c r="A20" s="7" t="inlineStr"/>
      <c r="B20" s="7" t="inlineStr"/>
      <c r="C20" s="8" t="inlineStr"/>
      <c r="D20" s="5" t="inlineStr"/>
      <c r="E20" s="9">
        <f>IF(C20="","",C20*D20*52)</f>
        <v/>
      </c>
      <c r="F20" s="5" t="inlineStr"/>
      <c r="G20" s="10" t="inlineStr"/>
      <c r="H20" s="9">
        <f>IF(E20="","",E20-E20/(1+G20))</f>
        <v/>
      </c>
      <c r="I20" s="11">
        <f>IF(E20="","",IF(AND(F20&gt;=3,H20&gt;=3000),"ACT NOW",IF(OR(AND(F20&gt;=3,H20&gt;=1000),AND(F20=2,H20&gt;=3000)),"Plan a swap",IF(F20=1,"Safe - promote","Watch"))))</f>
        <v/>
      </c>
      <c r="J20" s="7" t="inlineStr"/>
    </row>
    <row r="21">
      <c r="A21" s="7" t="inlineStr"/>
      <c r="B21" s="7" t="inlineStr"/>
      <c r="C21" s="8" t="inlineStr"/>
      <c r="D21" s="5" t="inlineStr"/>
      <c r="E21" s="9">
        <f>IF(C21="","",C21*D21*52)</f>
        <v/>
      </c>
      <c r="F21" s="5" t="inlineStr"/>
      <c r="G21" s="10" t="inlineStr"/>
      <c r="H21" s="9">
        <f>IF(E21="","",E21-E21/(1+G21))</f>
        <v/>
      </c>
      <c r="I21" s="11">
        <f>IF(E21="","",IF(AND(F21&gt;=3,H21&gt;=3000),"ACT NOW",IF(OR(AND(F21&gt;=3,H21&gt;=1000),AND(F21=2,H21&gt;=3000)),"Plan a swap",IF(F21=1,"Safe - promote","Watch"))))</f>
        <v/>
      </c>
      <c r="J21" s="7" t="inlineStr"/>
    </row>
    <row r="22">
      <c r="A22" s="7" t="inlineStr"/>
      <c r="B22" s="7" t="inlineStr"/>
      <c r="C22" s="8" t="inlineStr"/>
      <c r="D22" s="5" t="inlineStr"/>
      <c r="E22" s="9">
        <f>IF(C22="","",C22*D22*52)</f>
        <v/>
      </c>
      <c r="F22" s="5" t="inlineStr"/>
      <c r="G22" s="10" t="inlineStr"/>
      <c r="H22" s="9">
        <f>IF(E22="","",E22-E22/(1+G22))</f>
        <v/>
      </c>
      <c r="I22" s="11">
        <f>IF(E22="","",IF(AND(F22&gt;=3,H22&gt;=3000),"ACT NOW",IF(OR(AND(F22&gt;=3,H22&gt;=1000),AND(F22=2,H22&gt;=3000)),"Plan a swap",IF(F22=1,"Safe - promote","Watch"))))</f>
        <v/>
      </c>
      <c r="J22" s="7" t="inlineStr"/>
    </row>
    <row r="23">
      <c r="A23" s="7" t="inlineStr"/>
      <c r="B23" s="7" t="inlineStr"/>
      <c r="C23" s="8" t="inlineStr"/>
      <c r="D23" s="5" t="inlineStr"/>
      <c r="E23" s="9">
        <f>IF(C23="","",C23*D23*52)</f>
        <v/>
      </c>
      <c r="F23" s="5" t="inlineStr"/>
      <c r="G23" s="10" t="inlineStr"/>
      <c r="H23" s="9">
        <f>IF(E23="","",E23-E23/(1+G23))</f>
        <v/>
      </c>
      <c r="I23" s="11">
        <f>IF(E23="","",IF(AND(F23&gt;=3,H23&gt;=3000),"ACT NOW",IF(OR(AND(F23&gt;=3,H23&gt;=1000),AND(F23=2,H23&gt;=3000)),"Plan a swap",IF(F23=1,"Safe - promote","Watch"))))</f>
        <v/>
      </c>
      <c r="J23" s="7" t="inlineStr"/>
    </row>
    <row r="24">
      <c r="A24" s="7" t="inlineStr"/>
      <c r="B24" s="7" t="inlineStr"/>
      <c r="C24" s="8" t="inlineStr"/>
      <c r="D24" s="5" t="inlineStr"/>
      <c r="E24" s="9">
        <f>IF(C24="","",C24*D24*52)</f>
        <v/>
      </c>
      <c r="F24" s="5" t="inlineStr"/>
      <c r="G24" s="10" t="inlineStr"/>
      <c r="H24" s="9">
        <f>IF(E24="","",E24-E24/(1+G24))</f>
        <v/>
      </c>
      <c r="I24" s="11">
        <f>IF(E24="","",IF(AND(F24&gt;=3,H24&gt;=3000),"ACT NOW",IF(OR(AND(F24&gt;=3,H24&gt;=1000),AND(F24=2,H24&gt;=3000)),"Plan a swap",IF(F24=1,"Safe - promote","Watch"))))</f>
        <v/>
      </c>
      <c r="J24" s="7" t="inlineStr"/>
    </row>
    <row r="25">
      <c r="A25" s="7" t="inlineStr"/>
      <c r="B25" s="7" t="inlineStr"/>
      <c r="C25" s="8" t="inlineStr"/>
      <c r="D25" s="5" t="inlineStr"/>
      <c r="E25" s="9">
        <f>IF(C25="","",C25*D25*52)</f>
        <v/>
      </c>
      <c r="F25" s="5" t="inlineStr"/>
      <c r="G25" s="10" t="inlineStr"/>
      <c r="H25" s="9">
        <f>IF(E25="","",E25-E25/(1+G25))</f>
        <v/>
      </c>
      <c r="I25" s="11">
        <f>IF(E25="","",IF(AND(F25&gt;=3,H25&gt;=3000),"ACT NOW",IF(OR(AND(F25&gt;=3,H25&gt;=1000),AND(F25=2,H25&gt;=3000)),"Plan a swap",IF(F25=1,"Safe - promote","Watch"))))</f>
        <v/>
      </c>
      <c r="J25" s="7" t="inlineStr"/>
    </row>
    <row r="26">
      <c r="A26" s="7" t="inlineStr"/>
      <c r="B26" s="7" t="inlineStr"/>
      <c r="C26" s="8" t="inlineStr"/>
      <c r="D26" s="5" t="inlineStr"/>
      <c r="E26" s="9">
        <f>IF(C26="","",C26*D26*52)</f>
        <v/>
      </c>
      <c r="F26" s="5" t="inlineStr"/>
      <c r="G26" s="10" t="inlineStr"/>
      <c r="H26" s="9">
        <f>IF(E26="","",E26-E26/(1+G26))</f>
        <v/>
      </c>
      <c r="I26" s="11">
        <f>IF(E26="","",IF(AND(F26&gt;=3,H26&gt;=3000),"ACT NOW",IF(OR(AND(F26&gt;=3,H26&gt;=1000),AND(F26=2,H26&gt;=3000)),"Plan a swap",IF(F26=1,"Safe - promote","Watch"))))</f>
        <v/>
      </c>
      <c r="J26" s="7" t="inlineStr"/>
    </row>
    <row r="27">
      <c r="A27" s="7" t="inlineStr"/>
      <c r="B27" s="7" t="inlineStr"/>
      <c r="C27" s="8" t="inlineStr"/>
      <c r="D27" s="5" t="inlineStr"/>
      <c r="E27" s="9">
        <f>IF(C27="","",C27*D27*52)</f>
        <v/>
      </c>
      <c r="F27" s="5" t="inlineStr"/>
      <c r="G27" s="10" t="inlineStr"/>
      <c r="H27" s="9">
        <f>IF(E27="","",E27-E27/(1+G27))</f>
        <v/>
      </c>
      <c r="I27" s="11">
        <f>IF(E27="","",IF(AND(F27&gt;=3,H27&gt;=3000),"ACT NOW",IF(OR(AND(F27&gt;=3,H27&gt;=1000),AND(F27=2,H27&gt;=3000)),"Plan a swap",IF(F27=1,"Safe - promote","Watch"))))</f>
        <v/>
      </c>
      <c r="J27" s="7" t="inlineStr"/>
    </row>
    <row r="28">
      <c r="A28" s="7" t="inlineStr"/>
      <c r="B28" s="7" t="inlineStr"/>
      <c r="C28" s="8" t="inlineStr"/>
      <c r="D28" s="5" t="inlineStr"/>
      <c r="E28" s="9">
        <f>IF(C28="","",C28*D28*52)</f>
        <v/>
      </c>
      <c r="F28" s="5" t="inlineStr"/>
      <c r="G28" s="10" t="inlineStr"/>
      <c r="H28" s="9">
        <f>IF(E28="","",E28-E28/(1+G28))</f>
        <v/>
      </c>
      <c r="I28" s="11">
        <f>IF(E28="","",IF(AND(F28&gt;=3,H28&gt;=3000),"ACT NOW",IF(OR(AND(F28&gt;=3,H28&gt;=1000),AND(F28=2,H28&gt;=3000)),"Plan a swap",IF(F28=1,"Safe - promote","Watch"))))</f>
        <v/>
      </c>
      <c r="J28" s="7" t="inlineStr"/>
    </row>
    <row r="29">
      <c r="A29" s="7" t="inlineStr"/>
      <c r="B29" s="7" t="inlineStr"/>
      <c r="C29" s="8" t="inlineStr"/>
      <c r="D29" s="5" t="inlineStr"/>
      <c r="E29" s="9">
        <f>IF(C29="","",C29*D29*52)</f>
        <v/>
      </c>
      <c r="F29" s="5" t="inlineStr"/>
      <c r="G29" s="10" t="inlineStr"/>
      <c r="H29" s="9">
        <f>IF(E29="","",E29-E29/(1+G29))</f>
        <v/>
      </c>
      <c r="I29" s="11">
        <f>IF(E29="","",IF(AND(F29&gt;=3,H29&gt;=3000),"ACT NOW",IF(OR(AND(F29&gt;=3,H29&gt;=1000),AND(F29=2,H29&gt;=3000)),"Plan a swap",IF(F29=1,"Safe - promote","Watch"))))</f>
        <v/>
      </c>
      <c r="J29" s="7" t="inlineStr"/>
    </row>
    <row r="31">
      <c r="A31" s="12" t="inlineStr">
        <is>
          <t>TOTALS</t>
        </is>
      </c>
      <c r="E31" s="13">
        <f>SUM(E8:E29)</f>
        <v/>
      </c>
      <c r="H31" s="14">
        <f>SUM(H8:H29)</f>
        <v/>
      </c>
      <c r="I31" s="3" t="inlineStr">
        <is>
          <t>Annual dollars the last round of increases already took out of your pocket.</t>
        </is>
      </c>
    </row>
    <row r="32">
      <c r="A32" s="4" t="inlineStr">
        <is>
          <t>Spend audited as % of total purchases</t>
        </is>
      </c>
      <c r="E32" s="15">
        <f>IF($B$5=0,0,E31/$B$5)</f>
        <v/>
      </c>
      <c r="F32" s="3" t="inlineStr">
        <is>
          <t>Get this above 70% before you trust the conclusions.</t>
        </is>
      </c>
    </row>
    <row r="33">
      <c r="A33" s="4" t="inlineStr">
        <is>
          <t>High-exposure spend (rating 3) $</t>
        </is>
      </c>
      <c r="E33" s="9">
        <f>SUMIF(F8:F29,3,E8:E29)</f>
        <v/>
      </c>
    </row>
    <row r="34">
      <c r="A34" s="4" t="inlineStr">
        <is>
          <t>High-exposure share of audited spend</t>
        </is>
      </c>
      <c r="E34" s="15">
        <f>IF(E31=0,0,E33/E31)</f>
        <v/>
      </c>
      <c r="F34" s="3" t="inlineStr">
        <is>
          <t>Above 35% of spend in import-exposed items means one trade announcement can move your whole P&amp;L.</t>
        </is>
      </c>
    </row>
    <row r="35">
      <c r="A35" s="4" t="inlineStr">
        <is>
          <t>Items flagged ACT NOW</t>
        </is>
      </c>
      <c r="E35" s="9">
        <f>COUNTIF(I8:I29,"ACT NOW")</f>
        <v/>
      </c>
    </row>
    <row r="37">
      <c r="A37" s="3" t="inlineStr">
        <is>
          <t>Case costs change faster than menus do. Pull item-level cost and sales monthly from your POS instead of guessing - Cobblestone POS does it free with no monthly fee: cobblestonepos.com</t>
        </is>
      </c>
    </row>
  </sheetData>
  <conditionalFormatting sqref="F8:F29">
    <cfRule type="cellIs" priority="1" operator="equal" dxfId="0">
      <formula>3</formula>
    </cfRule>
    <cfRule type="cellIs" priority="2" operator="equal" dxfId="1">
      <formula>2</formula>
    </cfRule>
    <cfRule type="cellIs" priority="3" operator="equal" dxfId="2">
      <formula>1</formula>
    </cfRule>
  </conditionalFormatting>
  <conditionalFormatting sqref="H8:H29">
    <cfRule type="cellIs" priority="4" operator="greaterThanOrEqual" dxfId="0">
      <formula>3000</formula>
    </cfRule>
  </conditionalFormatting>
  <conditionalFormatting sqref="E34">
    <cfRule type="cellIs" priority="5" operator="greaterThan" dxfId="0">
      <formula>0.35</formula>
    </cfRule>
    <cfRule type="cellIs" priority="6" operator="lessThanOrEqual" dxfId="2">
      <formula>0.2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6"/>
  <sheetViews>
    <sheetView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14" customWidth="1" min="3" max="3"/>
    <col width="14" customWidth="1" min="4" max="4"/>
    <col width="13" customWidth="1" min="5" max="5"/>
    <col width="13" customWidth="1" min="6" max="6"/>
    <col width="14" customWidth="1" min="7" max="7"/>
    <col width="16" customWidth="1" min="8" max="8"/>
    <col width="13" customWidth="1" min="9" max="9"/>
    <col width="32" customWidth="1" min="10" max="10"/>
  </cols>
  <sheetData>
    <row r="1">
      <c r="A1" s="1" t="inlineStr">
        <is>
          <t>Step 2: What Is Each Swap Actually Worth?</t>
        </is>
      </c>
    </row>
    <row r="2">
      <c r="A2" s="2" t="inlineStr">
        <is>
          <t>The Restaurant Owner Hub  ·  free tool</t>
        </is>
      </c>
    </row>
    <row r="3">
      <c r="A3" s="3" t="inlineStr">
        <is>
          <t>Only swap where the guest reads the ingredient as a category, not as the reason they came. Rate guest impact 1 (invisible) to 5 (they will notice and care).</t>
        </is>
      </c>
    </row>
    <row r="5">
      <c r="A5" s="6" t="inlineStr">
        <is>
          <t>Current item</t>
        </is>
      </c>
      <c r="B5" s="6" t="inlineStr">
        <is>
          <t>Proposed substitute</t>
        </is>
      </c>
      <c r="C5" s="6" t="inlineStr">
        <is>
          <t>Current $/unit</t>
        </is>
      </c>
      <c r="D5" s="6" t="inlineStr">
        <is>
          <t>New $/unit</t>
        </is>
      </c>
      <c r="E5" s="6" t="inlineStr">
        <is>
          <t>Units per week</t>
        </is>
      </c>
      <c r="F5" s="6" t="inlineStr">
        <is>
          <t>Savings/unit $</t>
        </is>
      </c>
      <c r="G5" s="6" t="inlineStr">
        <is>
          <t>Annual savings $</t>
        </is>
      </c>
      <c r="H5" s="6" t="inlineStr">
        <is>
          <t>Guest impact (1-5)</t>
        </is>
      </c>
      <c r="I5" s="6" t="inlineStr">
        <is>
          <t>Verdict</t>
        </is>
      </c>
      <c r="J5" s="6" t="inlineStr">
        <is>
          <t>Notes / taste test result</t>
        </is>
      </c>
    </row>
    <row r="6">
      <c r="A6" s="7" t="inlineStr">
        <is>
          <t>Imported EVOO (cooking)</t>
        </is>
      </c>
      <c r="B6" s="7" t="inlineStr">
        <is>
          <t>Domestic blend, cooking only</t>
        </is>
      </c>
      <c r="C6" s="8" t="n">
        <v>26</v>
      </c>
      <c r="D6" s="8" t="n">
        <v>14.5</v>
      </c>
      <c r="E6" s="5" t="n">
        <v>6</v>
      </c>
      <c r="F6" s="16">
        <f>IF(C6="","",C6-D6)</f>
        <v/>
      </c>
      <c r="G6" s="9">
        <f>IF(C6="","",(C6-D6)*E6*52)</f>
        <v/>
      </c>
      <c r="H6" s="5" t="n">
        <v>1</v>
      </c>
      <c r="I6" s="11">
        <f>IF(C6="","",IF(H6&gt;=4,"DO NOT SWAP",IF(AND(G6&gt;=1500,H6&lt;=2),"Do it now",IF(G6&gt;=1500,"Taste test first",IF(G6&gt;=500,"Worth testing","Not worth the risk")))))</f>
        <v/>
      </c>
      <c r="J6" s="7" t="inlineStr"/>
    </row>
    <row r="7">
      <c r="A7" s="7" t="inlineStr">
        <is>
          <t>Imported parmesan</t>
        </is>
      </c>
      <c r="B7" s="7" t="inlineStr">
        <is>
          <t>Domestic aged alternative</t>
        </is>
      </c>
      <c r="C7" s="8" t="n">
        <v>18</v>
      </c>
      <c r="D7" s="8" t="n">
        <v>11</v>
      </c>
      <c r="E7" s="5" t="n">
        <v>4</v>
      </c>
      <c r="F7" s="16">
        <f>IF(C7="","",C7-D7)</f>
        <v/>
      </c>
      <c r="G7" s="9">
        <f>IF(C7="","",(C7-D7)*E7*52)</f>
        <v/>
      </c>
      <c r="H7" s="5" t="n">
        <v>3</v>
      </c>
      <c r="I7" s="11">
        <f>IF(C7="","",IF(H7&gt;=4,"DO NOT SWAP",IF(AND(G7&gt;=1500,H7&lt;=2),"Do it now",IF(G7&gt;=1500,"Taste test first",IF(G7&gt;=500,"Worth testing","Not worth the risk")))))</f>
        <v/>
      </c>
      <c r="J7" s="7" t="inlineStr"/>
    </row>
    <row r="8">
      <c r="A8" s="7" t="inlineStr">
        <is>
          <t>Imported shrimp 16/20</t>
        </is>
      </c>
      <c r="B8" s="7" t="inlineStr">
        <is>
          <t>Domestic wild catch</t>
        </is>
      </c>
      <c r="C8" s="8" t="n">
        <v>10.3</v>
      </c>
      <c r="D8" s="8" t="n">
        <v>9.4</v>
      </c>
      <c r="E8" s="5" t="n">
        <v>16</v>
      </c>
      <c r="F8" s="16">
        <f>IF(C8="","",C8-D8)</f>
        <v/>
      </c>
      <c r="G8" s="9">
        <f>IF(C8="","",(C8-D8)*E8*52)</f>
        <v/>
      </c>
      <c r="H8" s="5" t="n">
        <v>2</v>
      </c>
      <c r="I8" s="11">
        <f>IF(C8="","",IF(H8&gt;=4,"DO NOT SWAP",IF(AND(G8&gt;=1500,H8&lt;=2),"Do it now",IF(G8&gt;=1500,"Taste test first",IF(G8&gt;=500,"Worth testing","Not worth the risk")))))</f>
        <v/>
      </c>
      <c r="J8" s="7" t="inlineStr"/>
    </row>
    <row r="9">
      <c r="A9" s="7" t="inlineStr">
        <is>
          <t>San Marzano canned</t>
        </is>
      </c>
      <c r="B9" s="7" t="inlineStr">
        <is>
          <t>Domestic plum tomato</t>
        </is>
      </c>
      <c r="C9" s="8" t="n">
        <v>5.75</v>
      </c>
      <c r="D9" s="8" t="n">
        <v>3.6</v>
      </c>
      <c r="E9" s="5" t="n">
        <v>8</v>
      </c>
      <c r="F9" s="16">
        <f>IF(C9="","",C9-D9)</f>
        <v/>
      </c>
      <c r="G9" s="9">
        <f>IF(C9="","",(C9-D9)*E9*52)</f>
        <v/>
      </c>
      <c r="H9" s="5" t="n">
        <v>2</v>
      </c>
      <c r="I9" s="11">
        <f>IF(C9="","",IF(H9&gt;=4,"DO NOT SWAP",IF(AND(G9&gt;=1500,H9&lt;=2),"Do it now",IF(G9&gt;=1500,"Taste test first",IF(G9&gt;=500,"Worth testing","Not worth the risk")))))</f>
        <v/>
      </c>
      <c r="J9" s="7" t="inlineStr"/>
    </row>
    <row r="10">
      <c r="A10" s="7" t="inlineStr">
        <is>
          <t>European BTG white</t>
        </is>
      </c>
      <c r="B10" s="7" t="inlineStr">
        <is>
          <t>Domestic producer BTG</t>
        </is>
      </c>
      <c r="C10" s="8" t="n">
        <v>12</v>
      </c>
      <c r="D10" s="8" t="n">
        <v>8.5</v>
      </c>
      <c r="E10" s="5" t="n">
        <v>9</v>
      </c>
      <c r="F10" s="16">
        <f>IF(C10="","",C10-D10)</f>
        <v/>
      </c>
      <c r="G10" s="9">
        <f>IF(C10="","",(C10-D10)*E10*52)</f>
        <v/>
      </c>
      <c r="H10" s="5" t="n">
        <v>2</v>
      </c>
      <c r="I10" s="11">
        <f>IF(C10="","",IF(H10&gt;=4,"DO NOT SWAP",IF(AND(G10&gt;=1500,H10&lt;=2),"Do it now",IF(G10&gt;=1500,"Taste test first",IF(G10&gt;=500,"Worth testing","Not worth the risk")))))</f>
        <v/>
      </c>
      <c r="J10" s="7" t="inlineStr"/>
    </row>
    <row r="11">
      <c r="A11" s="7" t="inlineStr">
        <is>
          <t>Ribeye 12 oz</t>
        </is>
      </c>
      <c r="B11" s="7" t="inlineStr">
        <is>
          <t>Flat iron / denver, renamed</t>
        </is>
      </c>
      <c r="C11" s="8" t="n">
        <v>16.45</v>
      </c>
      <c r="D11" s="8" t="n">
        <v>8.9</v>
      </c>
      <c r="E11" s="5" t="n">
        <v>14</v>
      </c>
      <c r="F11" s="16">
        <f>IF(C11="","",C11-D11)</f>
        <v/>
      </c>
      <c r="G11" s="9">
        <f>IF(C11="","",(C11-D11)*E11*52)</f>
        <v/>
      </c>
      <c r="H11" s="5" t="n">
        <v>4</v>
      </c>
      <c r="I11" s="11">
        <f>IF(C11="","",IF(H11&gt;=4,"DO NOT SWAP",IF(AND(G11&gt;=1500,H11&lt;=2),"Do it now",IF(G11&gt;=1500,"Taste test first",IF(G11&gt;=500,"Worth testing","Not worth the risk")))))</f>
        <v/>
      </c>
      <c r="J11" s="7" t="inlineStr"/>
    </row>
    <row r="12">
      <c r="A12" s="7" t="inlineStr">
        <is>
          <t>Coffee, single origin</t>
        </is>
      </c>
      <c r="B12" s="7" t="inlineStr">
        <is>
          <t>70/30 blend with value origin</t>
        </is>
      </c>
      <c r="C12" s="8" t="n">
        <v>13</v>
      </c>
      <c r="D12" s="8" t="n">
        <v>10.4</v>
      </c>
      <c r="E12" s="5" t="n">
        <v>6</v>
      </c>
      <c r="F12" s="16">
        <f>IF(C12="","",C12-D12)</f>
        <v/>
      </c>
      <c r="G12" s="9">
        <f>IF(C12="","",(C12-D12)*E12*52)</f>
        <v/>
      </c>
      <c r="H12" s="5" t="n">
        <v>2</v>
      </c>
      <c r="I12" s="11">
        <f>IF(C12="","",IF(H12&gt;=4,"DO NOT SWAP",IF(AND(G12&gt;=1500,H12&lt;=2),"Do it now",IF(G12&gt;=1500,"Taste test first",IF(G12&gt;=500,"Worth testing","Not worth the risk")))))</f>
        <v/>
      </c>
      <c r="J12" s="7" t="inlineStr"/>
    </row>
    <row r="13">
      <c r="A13" s="7" t="inlineStr"/>
      <c r="B13" s="7" t="inlineStr"/>
      <c r="C13" s="8" t="inlineStr"/>
      <c r="D13" s="8" t="inlineStr"/>
      <c r="E13" s="5" t="inlineStr"/>
      <c r="F13" s="16">
        <f>IF(C13="","",C13-D13)</f>
        <v/>
      </c>
      <c r="G13" s="9">
        <f>IF(C13="","",(C13-D13)*E13*52)</f>
        <v/>
      </c>
      <c r="H13" s="5" t="inlineStr"/>
      <c r="I13" s="11">
        <f>IF(C13="","",IF(H13&gt;=4,"DO NOT SWAP",IF(AND(G13&gt;=1500,H13&lt;=2),"Do it now",IF(G13&gt;=1500,"Taste test first",IF(G13&gt;=500,"Worth testing","Not worth the risk")))))</f>
        <v/>
      </c>
      <c r="J13" s="7" t="inlineStr"/>
    </row>
    <row r="14">
      <c r="A14" s="7" t="inlineStr"/>
      <c r="B14" s="7" t="inlineStr"/>
      <c r="C14" s="8" t="inlineStr"/>
      <c r="D14" s="8" t="inlineStr"/>
      <c r="E14" s="5" t="inlineStr"/>
      <c r="F14" s="16">
        <f>IF(C14="","",C14-D14)</f>
        <v/>
      </c>
      <c r="G14" s="9">
        <f>IF(C14="","",(C14-D14)*E14*52)</f>
        <v/>
      </c>
      <c r="H14" s="5" t="inlineStr"/>
      <c r="I14" s="11">
        <f>IF(C14="","",IF(H14&gt;=4,"DO NOT SWAP",IF(AND(G14&gt;=1500,H14&lt;=2),"Do it now",IF(G14&gt;=1500,"Taste test first",IF(G14&gt;=500,"Worth testing","Not worth the risk")))))</f>
        <v/>
      </c>
      <c r="J14" s="7" t="inlineStr"/>
    </row>
    <row r="15">
      <c r="A15" s="7" t="inlineStr"/>
      <c r="B15" s="7" t="inlineStr"/>
      <c r="C15" s="8" t="inlineStr"/>
      <c r="D15" s="8" t="inlineStr"/>
      <c r="E15" s="5" t="inlineStr"/>
      <c r="F15" s="16">
        <f>IF(C15="","",C15-D15)</f>
        <v/>
      </c>
      <c r="G15" s="9">
        <f>IF(C15="","",(C15-D15)*E15*52)</f>
        <v/>
      </c>
      <c r="H15" s="5" t="inlineStr"/>
      <c r="I15" s="11">
        <f>IF(C15="","",IF(H15&gt;=4,"DO NOT SWAP",IF(AND(G15&gt;=1500,H15&lt;=2),"Do it now",IF(G15&gt;=1500,"Taste test first",IF(G15&gt;=500,"Worth testing","Not worth the risk")))))</f>
        <v/>
      </c>
      <c r="J15" s="7" t="inlineStr"/>
    </row>
    <row r="16">
      <c r="A16" s="7" t="inlineStr"/>
      <c r="B16" s="7" t="inlineStr"/>
      <c r="C16" s="8" t="inlineStr"/>
      <c r="D16" s="8" t="inlineStr"/>
      <c r="E16" s="5" t="inlineStr"/>
      <c r="F16" s="16">
        <f>IF(C16="","",C16-D16)</f>
        <v/>
      </c>
      <c r="G16" s="9">
        <f>IF(C16="","",(C16-D16)*E16*52)</f>
        <v/>
      </c>
      <c r="H16" s="5" t="inlineStr"/>
      <c r="I16" s="11">
        <f>IF(C16="","",IF(H16&gt;=4,"DO NOT SWAP",IF(AND(G16&gt;=1500,H16&lt;=2),"Do it now",IF(G16&gt;=1500,"Taste test first",IF(G16&gt;=500,"Worth testing","Not worth the risk")))))</f>
        <v/>
      </c>
      <c r="J16" s="7" t="inlineStr"/>
    </row>
    <row r="17">
      <c r="A17" s="7" t="inlineStr"/>
      <c r="B17" s="7" t="inlineStr"/>
      <c r="C17" s="8" t="inlineStr"/>
      <c r="D17" s="8" t="inlineStr"/>
      <c r="E17" s="5" t="inlineStr"/>
      <c r="F17" s="16">
        <f>IF(C17="","",C17-D17)</f>
        <v/>
      </c>
      <c r="G17" s="9">
        <f>IF(C17="","",(C17-D17)*E17*52)</f>
        <v/>
      </c>
      <c r="H17" s="5" t="inlineStr"/>
      <c r="I17" s="11">
        <f>IF(C17="","",IF(H17&gt;=4,"DO NOT SWAP",IF(AND(G17&gt;=1500,H17&lt;=2),"Do it now",IF(G17&gt;=1500,"Taste test first",IF(G17&gt;=500,"Worth testing","Not worth the risk")))))</f>
        <v/>
      </c>
      <c r="J17" s="7" t="inlineStr"/>
    </row>
    <row r="18">
      <c r="A18" s="7" t="inlineStr"/>
      <c r="B18" s="7" t="inlineStr"/>
      <c r="C18" s="8" t="inlineStr"/>
      <c r="D18" s="8" t="inlineStr"/>
      <c r="E18" s="5" t="inlineStr"/>
      <c r="F18" s="16">
        <f>IF(C18="","",C18-D18)</f>
        <v/>
      </c>
      <c r="G18" s="9">
        <f>IF(C18="","",(C18-D18)*E18*52)</f>
        <v/>
      </c>
      <c r="H18" s="5" t="inlineStr"/>
      <c r="I18" s="11">
        <f>IF(C18="","",IF(H18&gt;=4,"DO NOT SWAP",IF(AND(G18&gt;=1500,H18&lt;=2),"Do it now",IF(G18&gt;=1500,"Taste test first",IF(G18&gt;=500,"Worth testing","Not worth the risk")))))</f>
        <v/>
      </c>
      <c r="J18" s="7" t="inlineStr"/>
    </row>
    <row r="19">
      <c r="A19" s="7" t="inlineStr"/>
      <c r="B19" s="7" t="inlineStr"/>
      <c r="C19" s="8" t="inlineStr"/>
      <c r="D19" s="8" t="inlineStr"/>
      <c r="E19" s="5" t="inlineStr"/>
      <c r="F19" s="16">
        <f>IF(C19="","",C19-D19)</f>
        <v/>
      </c>
      <c r="G19" s="9">
        <f>IF(C19="","",(C19-D19)*E19*52)</f>
        <v/>
      </c>
      <c r="H19" s="5" t="inlineStr"/>
      <c r="I19" s="11">
        <f>IF(C19="","",IF(H19&gt;=4,"DO NOT SWAP",IF(AND(G19&gt;=1500,H19&lt;=2),"Do it now",IF(G19&gt;=1500,"Taste test first",IF(G19&gt;=500,"Worth testing","Not worth the risk")))))</f>
        <v/>
      </c>
      <c r="J19" s="7" t="inlineStr"/>
    </row>
    <row r="20">
      <c r="A20" s="7" t="inlineStr"/>
      <c r="B20" s="7" t="inlineStr"/>
      <c r="C20" s="8" t="inlineStr"/>
      <c r="D20" s="8" t="inlineStr"/>
      <c r="E20" s="5" t="inlineStr"/>
      <c r="F20" s="16">
        <f>IF(C20="","",C20-D20)</f>
        <v/>
      </c>
      <c r="G20" s="9">
        <f>IF(C20="","",(C20-D20)*E20*52)</f>
        <v/>
      </c>
      <c r="H20" s="5" t="inlineStr"/>
      <c r="I20" s="11">
        <f>IF(C20="","",IF(H20&gt;=4,"DO NOT SWAP",IF(AND(G20&gt;=1500,H20&lt;=2),"Do it now",IF(G20&gt;=1500,"Taste test first",IF(G20&gt;=500,"Worth testing","Not worth the risk")))))</f>
        <v/>
      </c>
      <c r="J20" s="7" t="inlineStr"/>
    </row>
    <row r="22">
      <c r="A22" s="12" t="inlineStr">
        <is>
          <t>TOTAL ANNUAL SAVINGS IF YOU DO EVERY SWAP</t>
        </is>
      </c>
      <c r="G22" s="17">
        <f>SUM(G6:G20)</f>
        <v/>
      </c>
    </row>
    <row r="23">
      <c r="A23" s="4" t="inlineStr">
        <is>
          <t>Savings from SAFE swaps only (guest impact &lt;= 2)</t>
        </is>
      </c>
      <c r="G23" s="17">
        <f>SUMIF(H6:H20,"&lt;=2",G6:G20)</f>
        <v/>
      </c>
      <c r="J23" s="3" t="inlineStr">
        <is>
          <t>This is the number to act on. It is free money - nobody at the table can tell.</t>
        </is>
      </c>
    </row>
    <row r="24">
      <c r="A24" s="4" t="inlineStr">
        <is>
          <t>% of your tariff cost increase recovered by safe swaps</t>
        </is>
      </c>
      <c r="G24" s="15">
        <f>IF('1. Exposure Audit'!$H$31=0,0,G23/'1. Exposure Audit'!$H$31)</f>
        <v/>
      </c>
      <c r="J24" s="3" t="inlineStr">
        <is>
          <t>Whatever this does not cover has to come from repricing on Sheet 3.</t>
        </is>
      </c>
    </row>
    <row r="26">
      <c r="A26" s="3" t="inlineStr">
        <is>
          <t>Rule: never taste-test a substitute during service. Blind-taste it with two staff and one regular, on a normal plate, before it goes live.</t>
        </is>
      </c>
    </row>
  </sheetData>
  <conditionalFormatting sqref="H6:H20">
    <cfRule type="cellIs" priority="1" operator="greaterThanOrEqual" dxfId="0">
      <formula>4</formula>
    </cfRule>
    <cfRule type="cellIs" priority="2" operator="lessThanOrEqual" dxfId="2">
      <formula>2</formula>
    </cfRule>
  </conditionalFormatting>
  <conditionalFormatting sqref="G6:G20">
    <cfRule type="cellIs" priority="3" operator="greaterThanOrEqual" dxfId="2">
      <formula>1500</formula>
    </cfRule>
  </conditionalFormatting>
  <conditionalFormatting sqref="G24">
    <cfRule type="cellIs" priority="4" operator="greaterThanOrEqual" dxfId="2">
      <formula>0.5</formula>
    </cfRule>
    <cfRule type="cellIs" priority="5" operator="lessThan" dxfId="0">
      <formula>0.25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selection activeCell="A1" sqref="A1"/>
    </sheetView>
  </sheetViews>
  <sheetFormatPr baseColWidth="8" defaultRowHeight="15"/>
  <cols>
    <col width="30" customWidth="1" min="1" max="1"/>
    <col width="13" customWidth="1" min="2" max="2"/>
    <col width="13" customWidth="1" min="3" max="3"/>
    <col width="13" customWidth="1" min="4" max="4"/>
    <col width="12" customWidth="1" min="5" max="5"/>
    <col width="12" customWidth="1" min="6" max="6"/>
    <col width="14" customWidth="1" min="7" max="7"/>
    <col width="15" customWidth="1" min="8" max="8"/>
    <col width="12" customWidth="1" min="9" max="9"/>
    <col width="16" customWidth="1" min="10" max="10"/>
    <col width="26" customWidth="1" min="11" max="11"/>
  </cols>
  <sheetData>
    <row r="1">
      <c r="A1" s="1" t="inlineStr">
        <is>
          <t>Step 3: Reprice Only What The Swaps Could Not Fix</t>
        </is>
      </c>
    </row>
    <row r="2">
      <c r="A2" s="2" t="inlineStr">
        <is>
          <t>The Restaurant Owner Hub  ·  free tool</t>
        </is>
      </c>
    </row>
    <row r="3">
      <c r="A3" s="3" t="inlineStr">
        <is>
          <t>Enter your import-heavy dishes. The sheet prices each one back to your target food cost, then caps the increase at what a guest will actually accept. Reprice three or four items, not the whole menu.</t>
        </is>
      </c>
    </row>
    <row r="5">
      <c r="A5" s="4" t="inlineStr">
        <is>
          <t>Target food cost %</t>
        </is>
      </c>
      <c r="B5" s="10" t="n">
        <v>0.3</v>
      </c>
      <c r="C5" s="3" t="inlineStr">
        <is>
          <t>Most full-service independents run 28-32%.</t>
        </is>
      </c>
    </row>
    <row r="6">
      <c r="A6" s="4" t="inlineStr">
        <is>
          <t>Maximum single price increase you will take (% of menu price)</t>
        </is>
      </c>
      <c r="B6" s="10" t="n">
        <v>0.12</v>
      </c>
      <c r="C6" s="3" t="inlineStr">
        <is>
          <t>Above roughly 12% in one move, guests notice and traffic responds. Anything the cap cannot fix has to be re-spec'd instead.</t>
        </is>
      </c>
    </row>
    <row r="8">
      <c r="A8" s="6" t="inlineStr">
        <is>
          <t>Menu item</t>
        </is>
      </c>
      <c r="B8" s="6" t="inlineStr">
        <is>
          <t>Old plate cost $</t>
        </is>
      </c>
      <c r="C8" s="6" t="inlineStr">
        <is>
          <t>Cost today $</t>
        </is>
      </c>
      <c r="D8" s="6" t="inlineStr">
        <is>
          <t>Menu price $</t>
        </is>
      </c>
      <c r="E8" s="6" t="inlineStr">
        <is>
          <t>Food cost % now</t>
        </is>
      </c>
      <c r="F8" s="6" t="inlineStr">
        <is>
          <t>Sold per week</t>
        </is>
      </c>
      <c r="G8" s="6" t="inlineStr">
        <is>
          <t>Price at target $</t>
        </is>
      </c>
      <c r="H8" s="6" t="inlineStr">
        <is>
          <t>Suggested new price $</t>
        </is>
      </c>
      <c r="I8" s="6" t="inlineStr">
        <is>
          <t>Increase $</t>
        </is>
      </c>
      <c r="J8" s="6" t="inlineStr">
        <is>
          <t>Annual margin recovered $</t>
        </is>
      </c>
      <c r="K8" s="6" t="inlineStr">
        <is>
          <t>Verdict</t>
        </is>
      </c>
    </row>
    <row r="9">
      <c r="A9" s="7" t="inlineStr">
        <is>
          <t>Carbonara (imported guanciale)</t>
        </is>
      </c>
      <c r="B9" s="8" t="n">
        <v>5.1</v>
      </c>
      <c r="C9" s="8" t="n">
        <v>6.85</v>
      </c>
      <c r="D9" s="8" t="n">
        <v>24</v>
      </c>
      <c r="E9" s="15">
        <f>IF(D9=0,"",C9/D9)</f>
        <v/>
      </c>
      <c r="F9" s="5" t="n">
        <v>55</v>
      </c>
      <c r="G9" s="16">
        <f>IF(OR($B$5=0,C9=""),"",C9/$B$5)</f>
        <v/>
      </c>
      <c r="H9" s="16">
        <f>IF(C9="","",IF(E9&lt;=$B$5,D9,MAX(D9,ROUND(MIN(G9,D9*(1+$B$6))*2,0)/2-0.05)))</f>
        <v/>
      </c>
      <c r="I9" s="16">
        <f>IF(C9="","",H9-D9)</f>
        <v/>
      </c>
      <c r="J9" s="9">
        <f>IF(C9="","",(H9-D9)*F9*52)</f>
        <v/>
      </c>
      <c r="K9" s="11">
        <f>IF(C9="","",IF(E9&lt;=$B$5,"Hold - already at target",IF(G9&gt;D9*(1+$B$6),"RE-SPEC - price alone cannot fix it",IF(I9&gt;=1,"Reprice now","Small bump - fold into next printing"))))</f>
        <v/>
      </c>
    </row>
    <row r="10">
      <c r="A10" s="7" t="inlineStr">
        <is>
          <t>Shrimp scampi</t>
        </is>
      </c>
      <c r="B10" s="8" t="n">
        <v>6.2</v>
      </c>
      <c r="C10" s="8" t="n">
        <v>7.55</v>
      </c>
      <c r="D10" s="8" t="n">
        <v>27</v>
      </c>
      <c r="E10" s="15">
        <f>IF(D10=0,"",C10/D10)</f>
        <v/>
      </c>
      <c r="F10" s="5" t="n">
        <v>40</v>
      </c>
      <c r="G10" s="16">
        <f>IF(OR($B$5=0,C10=""),"",C10/$B$5)</f>
        <v/>
      </c>
      <c r="H10" s="16">
        <f>IF(C10="","",IF(E10&lt;=$B$5,D10,MAX(D10,ROUND(MIN(G10,D10*(1+$B$6))*2,0)/2-0.05)))</f>
        <v/>
      </c>
      <c r="I10" s="16">
        <f>IF(C10="","",H10-D10)</f>
        <v/>
      </c>
      <c r="J10" s="9">
        <f>IF(C10="","",(H10-D10)*F10*52)</f>
        <v/>
      </c>
      <c r="K10" s="11">
        <f>IF(C10="","",IF(E10&lt;=$B$5,"Hold - already at target",IF(G10&gt;D10*(1+$B$6),"RE-SPEC - price alone cannot fix it",IF(I10&gt;=1,"Reprice now","Small bump - fold into next printing"))))</f>
        <v/>
      </c>
    </row>
    <row r="11">
      <c r="A11" s="7" t="inlineStr">
        <is>
          <t>Caprese, imported mozzarella</t>
        </is>
      </c>
      <c r="B11" s="8" t="n">
        <v>3.4</v>
      </c>
      <c r="C11" s="8" t="n">
        <v>4.6</v>
      </c>
      <c r="D11" s="8" t="n">
        <v>15</v>
      </c>
      <c r="E11" s="15">
        <f>IF(D11=0,"",C11/D11)</f>
        <v/>
      </c>
      <c r="F11" s="5" t="n">
        <v>35</v>
      </c>
      <c r="G11" s="16">
        <f>IF(OR($B$5=0,C11=""),"",C11/$B$5)</f>
        <v/>
      </c>
      <c r="H11" s="16">
        <f>IF(C11="","",IF(E11&lt;=$B$5,D11,MAX(D11,ROUND(MIN(G11,D11*(1+$B$6))*2,0)/2-0.05)))</f>
        <v/>
      </c>
      <c r="I11" s="16">
        <f>IF(C11="","",H11-D11)</f>
        <v/>
      </c>
      <c r="J11" s="9">
        <f>IF(C11="","",(H11-D11)*F11*52)</f>
        <v/>
      </c>
      <c r="K11" s="11">
        <f>IF(C11="","",IF(E11&lt;=$B$5,"Hold - already at target",IF(G11&gt;D11*(1+$B$6),"RE-SPEC - price alone cannot fix it",IF(I11&gt;=1,"Reprice now","Small bump - fold into next printing"))))</f>
        <v/>
      </c>
    </row>
    <row r="12">
      <c r="A12" s="7" t="inlineStr">
        <is>
          <t>Cappuccino</t>
        </is>
      </c>
      <c r="B12" s="8" t="n">
        <v>0.55</v>
      </c>
      <c r="C12" s="8" t="n">
        <v>0.78</v>
      </c>
      <c r="D12" s="8" t="n">
        <v>4.5</v>
      </c>
      <c r="E12" s="15">
        <f>IF(D12=0,"",C12/D12)</f>
        <v/>
      </c>
      <c r="F12" s="5" t="n">
        <v>190</v>
      </c>
      <c r="G12" s="16">
        <f>IF(OR($B$5=0,C12=""),"",C12/$B$5)</f>
        <v/>
      </c>
      <c r="H12" s="16">
        <f>IF(C12="","",IF(E12&lt;=$B$5,D12,MAX(D12,ROUND(MIN(G12,D12*(1+$B$6))*2,0)/2-0.05)))</f>
        <v/>
      </c>
      <c r="I12" s="16">
        <f>IF(C12="","",H12-D12)</f>
        <v/>
      </c>
      <c r="J12" s="9">
        <f>IF(C12="","",(H12-D12)*F12*52)</f>
        <v/>
      </c>
      <c r="K12" s="11">
        <f>IF(C12="","",IF(E12&lt;=$B$5,"Hold - already at target",IF(G12&gt;D12*(1+$B$6),"RE-SPEC - price alone cannot fix it",IF(I12&gt;=1,"Reprice now","Small bump - fold into next printing"))))</f>
        <v/>
      </c>
    </row>
    <row r="13">
      <c r="A13" s="7" t="inlineStr">
        <is>
          <t>Cheese board</t>
        </is>
      </c>
      <c r="B13" s="8" t="n">
        <v>5.8</v>
      </c>
      <c r="C13" s="8" t="n">
        <v>7.4</v>
      </c>
      <c r="D13" s="8" t="n">
        <v>22</v>
      </c>
      <c r="E13" s="15">
        <f>IF(D13=0,"",C13/D13)</f>
        <v/>
      </c>
      <c r="F13" s="5" t="n">
        <v>28</v>
      </c>
      <c r="G13" s="16">
        <f>IF(OR($B$5=0,C13=""),"",C13/$B$5)</f>
        <v/>
      </c>
      <c r="H13" s="16">
        <f>IF(C13="","",IF(E13&lt;=$B$5,D13,MAX(D13,ROUND(MIN(G13,D13*(1+$B$6))*2,0)/2-0.05)))</f>
        <v/>
      </c>
      <c r="I13" s="16">
        <f>IF(C13="","",H13-D13)</f>
        <v/>
      </c>
      <c r="J13" s="9">
        <f>IF(C13="","",(H13-D13)*F13*52)</f>
        <v/>
      </c>
      <c r="K13" s="11">
        <f>IF(C13="","",IF(E13&lt;=$B$5,"Hold - already at target",IF(G13&gt;D13*(1+$B$6),"RE-SPEC - price alone cannot fix it",IF(I13&gt;=1,"Reprice now","Small bump - fold into next printing"))))</f>
        <v/>
      </c>
    </row>
    <row r="14">
      <c r="A14" s="7" t="inlineStr">
        <is>
          <t>Ribeye 12 oz</t>
        </is>
      </c>
      <c r="B14" s="8" t="n">
        <v>11.4</v>
      </c>
      <c r="C14" s="8" t="n">
        <v>15.6</v>
      </c>
      <c r="D14" s="8" t="n">
        <v>38</v>
      </c>
      <c r="E14" s="15">
        <f>IF(D14=0,"",C14/D14)</f>
        <v/>
      </c>
      <c r="F14" s="5" t="n">
        <v>32</v>
      </c>
      <c r="G14" s="16">
        <f>IF(OR($B$5=0,C14=""),"",C14/$B$5)</f>
        <v/>
      </c>
      <c r="H14" s="16">
        <f>IF(C14="","",IF(E14&lt;=$B$5,D14,MAX(D14,ROUND(MIN(G14,D14*(1+$B$6))*2,0)/2-0.05)))</f>
        <v/>
      </c>
      <c r="I14" s="16">
        <f>IF(C14="","",H14-D14)</f>
        <v/>
      </c>
      <c r="J14" s="9">
        <f>IF(C14="","",(H14-D14)*F14*52)</f>
        <v/>
      </c>
      <c r="K14" s="11">
        <f>IF(C14="","",IF(E14&lt;=$B$5,"Hold - already at target",IF(G14&gt;D14*(1+$B$6),"RE-SPEC - price alone cannot fix it",IF(I14&gt;=1,"Reprice now","Small bump - fold into next printing"))))</f>
        <v/>
      </c>
    </row>
    <row r="15">
      <c r="A15" s="7" t="inlineStr"/>
      <c r="B15" s="8" t="inlineStr"/>
      <c r="C15" s="8" t="inlineStr"/>
      <c r="D15" s="8" t="inlineStr"/>
      <c r="E15" s="15">
        <f>IF(D15=0,"",C15/D15)</f>
        <v/>
      </c>
      <c r="F15" s="5" t="inlineStr"/>
      <c r="G15" s="16">
        <f>IF(OR($B$5=0,C15=""),"",C15/$B$5)</f>
        <v/>
      </c>
      <c r="H15" s="16">
        <f>IF(C15="","",IF(E15&lt;=$B$5,D15,MAX(D15,ROUND(MIN(G15,D15*(1+$B$6))*2,0)/2-0.05)))</f>
        <v/>
      </c>
      <c r="I15" s="16">
        <f>IF(C15="","",H15-D15)</f>
        <v/>
      </c>
      <c r="J15" s="9">
        <f>IF(C15="","",(H15-D15)*F15*52)</f>
        <v/>
      </c>
      <c r="K15" s="11">
        <f>IF(C15="","",IF(E15&lt;=$B$5,"Hold - already at target",IF(G15&gt;D15*(1+$B$6),"RE-SPEC - price alone cannot fix it",IF(I15&gt;=1,"Reprice now","Small bump - fold into next printing"))))</f>
        <v/>
      </c>
    </row>
    <row r="16">
      <c r="A16" s="7" t="inlineStr"/>
      <c r="B16" s="8" t="inlineStr"/>
      <c r="C16" s="8" t="inlineStr"/>
      <c r="D16" s="8" t="inlineStr"/>
      <c r="E16" s="15">
        <f>IF(D16=0,"",C16/D16)</f>
        <v/>
      </c>
      <c r="F16" s="5" t="inlineStr"/>
      <c r="G16" s="16">
        <f>IF(OR($B$5=0,C16=""),"",C16/$B$5)</f>
        <v/>
      </c>
      <c r="H16" s="16">
        <f>IF(C16="","",IF(E16&lt;=$B$5,D16,MAX(D16,ROUND(MIN(G16,D16*(1+$B$6))*2,0)/2-0.05)))</f>
        <v/>
      </c>
      <c r="I16" s="16">
        <f>IF(C16="","",H16-D16)</f>
        <v/>
      </c>
      <c r="J16" s="9">
        <f>IF(C16="","",(H16-D16)*F16*52)</f>
        <v/>
      </c>
      <c r="K16" s="11">
        <f>IF(C16="","",IF(E16&lt;=$B$5,"Hold - already at target",IF(G16&gt;D16*(1+$B$6),"RE-SPEC - price alone cannot fix it",IF(I16&gt;=1,"Reprice now","Small bump - fold into next printing"))))</f>
        <v/>
      </c>
    </row>
    <row r="17">
      <c r="A17" s="7" t="inlineStr"/>
      <c r="B17" s="8" t="inlineStr"/>
      <c r="C17" s="8" t="inlineStr"/>
      <c r="D17" s="8" t="inlineStr"/>
      <c r="E17" s="15">
        <f>IF(D17=0,"",C17/D17)</f>
        <v/>
      </c>
      <c r="F17" s="5" t="inlineStr"/>
      <c r="G17" s="16">
        <f>IF(OR($B$5=0,C17=""),"",C17/$B$5)</f>
        <v/>
      </c>
      <c r="H17" s="16">
        <f>IF(C17="","",IF(E17&lt;=$B$5,D17,MAX(D17,ROUND(MIN(G17,D17*(1+$B$6))*2,0)/2-0.05)))</f>
        <v/>
      </c>
      <c r="I17" s="16">
        <f>IF(C17="","",H17-D17)</f>
        <v/>
      </c>
      <c r="J17" s="9">
        <f>IF(C17="","",(H17-D17)*F17*52)</f>
        <v/>
      </c>
      <c r="K17" s="11">
        <f>IF(C17="","",IF(E17&lt;=$B$5,"Hold - already at target",IF(G17&gt;D17*(1+$B$6),"RE-SPEC - price alone cannot fix it",IF(I17&gt;=1,"Reprice now","Small bump - fold into next printing"))))</f>
        <v/>
      </c>
    </row>
    <row r="18">
      <c r="A18" s="7" t="inlineStr"/>
      <c r="B18" s="8" t="inlineStr"/>
      <c r="C18" s="8" t="inlineStr"/>
      <c r="D18" s="8" t="inlineStr"/>
      <c r="E18" s="15">
        <f>IF(D18=0,"",C18/D18)</f>
        <v/>
      </c>
      <c r="F18" s="5" t="inlineStr"/>
      <c r="G18" s="16">
        <f>IF(OR($B$5=0,C18=""),"",C18/$B$5)</f>
        <v/>
      </c>
      <c r="H18" s="16">
        <f>IF(C18="","",IF(E18&lt;=$B$5,D18,MAX(D18,ROUND(MIN(G18,D18*(1+$B$6))*2,0)/2-0.05)))</f>
        <v/>
      </c>
      <c r="I18" s="16">
        <f>IF(C18="","",H18-D18)</f>
        <v/>
      </c>
      <c r="J18" s="9">
        <f>IF(C18="","",(H18-D18)*F18*52)</f>
        <v/>
      </c>
      <c r="K18" s="11">
        <f>IF(C18="","",IF(E18&lt;=$B$5,"Hold - already at target",IF(G18&gt;D18*(1+$B$6),"RE-SPEC - price alone cannot fix it",IF(I18&gt;=1,"Reprice now","Small bump - fold into next printing"))))</f>
        <v/>
      </c>
    </row>
    <row r="19">
      <c r="A19" s="7" t="inlineStr"/>
      <c r="B19" s="8" t="inlineStr"/>
      <c r="C19" s="8" t="inlineStr"/>
      <c r="D19" s="8" t="inlineStr"/>
      <c r="E19" s="15">
        <f>IF(D19=0,"",C19/D19)</f>
        <v/>
      </c>
      <c r="F19" s="5" t="inlineStr"/>
      <c r="G19" s="16">
        <f>IF(OR($B$5=0,C19=""),"",C19/$B$5)</f>
        <v/>
      </c>
      <c r="H19" s="16">
        <f>IF(C19="","",IF(E19&lt;=$B$5,D19,MAX(D19,ROUND(MIN(G19,D19*(1+$B$6))*2,0)/2-0.05)))</f>
        <v/>
      </c>
      <c r="I19" s="16">
        <f>IF(C19="","",H19-D19)</f>
        <v/>
      </c>
      <c r="J19" s="9">
        <f>IF(C19="","",(H19-D19)*F19*52)</f>
        <v/>
      </c>
      <c r="K19" s="11">
        <f>IF(C19="","",IF(E19&lt;=$B$5,"Hold - already at target",IF(G19&gt;D19*(1+$B$6),"RE-SPEC - price alone cannot fix it",IF(I19&gt;=1,"Reprice now","Small bump - fold into next printing"))))</f>
        <v/>
      </c>
    </row>
    <row r="20">
      <c r="A20" s="7" t="inlineStr"/>
      <c r="B20" s="8" t="inlineStr"/>
      <c r="C20" s="8" t="inlineStr"/>
      <c r="D20" s="8" t="inlineStr"/>
      <c r="E20" s="15">
        <f>IF(D20=0,"",C20/D20)</f>
        <v/>
      </c>
      <c r="F20" s="5" t="inlineStr"/>
      <c r="G20" s="16">
        <f>IF(OR($B$5=0,C20=""),"",C20/$B$5)</f>
        <v/>
      </c>
      <c r="H20" s="16">
        <f>IF(C20="","",IF(E20&lt;=$B$5,D20,MAX(D20,ROUND(MIN(G20,D20*(1+$B$6))*2,0)/2-0.05)))</f>
        <v/>
      </c>
      <c r="I20" s="16">
        <f>IF(C20="","",H20-D20)</f>
        <v/>
      </c>
      <c r="J20" s="9">
        <f>IF(C20="","",(H20-D20)*F20*52)</f>
        <v/>
      </c>
      <c r="K20" s="11">
        <f>IF(C20="","",IF(E20&lt;=$B$5,"Hold - already at target",IF(G20&gt;D20*(1+$B$6),"RE-SPEC - price alone cannot fix it",IF(I20&gt;=1,"Reprice now","Small bump - fold into next printing"))))</f>
        <v/>
      </c>
    </row>
    <row r="21">
      <c r="A21" s="7" t="inlineStr"/>
      <c r="B21" s="8" t="inlineStr"/>
      <c r="C21" s="8" t="inlineStr"/>
      <c r="D21" s="8" t="inlineStr"/>
      <c r="E21" s="15">
        <f>IF(D21=0,"",C21/D21)</f>
        <v/>
      </c>
      <c r="F21" s="5" t="inlineStr"/>
      <c r="G21" s="16">
        <f>IF(OR($B$5=0,C21=""),"",C21/$B$5)</f>
        <v/>
      </c>
      <c r="H21" s="16">
        <f>IF(C21="","",IF(E21&lt;=$B$5,D21,MAX(D21,ROUND(MIN(G21,D21*(1+$B$6))*2,0)/2-0.05)))</f>
        <v/>
      </c>
      <c r="I21" s="16">
        <f>IF(C21="","",H21-D21)</f>
        <v/>
      </c>
      <c r="J21" s="9">
        <f>IF(C21="","",(H21-D21)*F21*52)</f>
        <v/>
      </c>
      <c r="K21" s="11">
        <f>IF(C21="","",IF(E21&lt;=$B$5,"Hold - already at target",IF(G21&gt;D21*(1+$B$6),"RE-SPEC - price alone cannot fix it",IF(I21&gt;=1,"Reprice now","Small bump - fold into next printing"))))</f>
        <v/>
      </c>
    </row>
    <row r="22">
      <c r="A22" s="7" t="inlineStr"/>
      <c r="B22" s="8" t="inlineStr"/>
      <c r="C22" s="8" t="inlineStr"/>
      <c r="D22" s="8" t="inlineStr"/>
      <c r="E22" s="15">
        <f>IF(D22=0,"",C22/D22)</f>
        <v/>
      </c>
      <c r="F22" s="5" t="inlineStr"/>
      <c r="G22" s="16">
        <f>IF(OR($B$5=0,C22=""),"",C22/$B$5)</f>
        <v/>
      </c>
      <c r="H22" s="16">
        <f>IF(C22="","",IF(E22&lt;=$B$5,D22,MAX(D22,ROUND(MIN(G22,D22*(1+$B$6))*2,0)/2-0.05)))</f>
        <v/>
      </c>
      <c r="I22" s="16">
        <f>IF(C22="","",H22-D22)</f>
        <v/>
      </c>
      <c r="J22" s="9">
        <f>IF(C22="","",(H22-D22)*F22*52)</f>
        <v/>
      </c>
      <c r="K22" s="11">
        <f>IF(C22="","",IF(E22&lt;=$B$5,"Hold - already at target",IF(G22&gt;D22*(1+$B$6),"RE-SPEC - price alone cannot fix it",IF(I22&gt;=1,"Reprice now","Small bump - fold into next printing"))))</f>
        <v/>
      </c>
    </row>
    <row r="24">
      <c r="A24" s="4" t="inlineStr">
        <is>
          <t>Items that actually need a price change</t>
        </is>
      </c>
      <c r="I24" s="9">
        <f>COUNTIF(I9:I22,"&gt;0.001")</f>
        <v/>
      </c>
      <c r="K24" s="3" t="inlineStr">
        <is>
          <t>More than five at once and guests read it as a menu-wide increase. Stage it over two printings.</t>
        </is>
      </c>
    </row>
    <row r="25">
      <c r="A25" s="4" t="inlineStr">
        <is>
          <t>Items the cap says you must RE-SPEC instead</t>
        </is>
      </c>
      <c r="I25" s="9">
        <f>COUNTIF(K9:K22,"RE-SPEC*")</f>
        <v/>
      </c>
      <c r="K25" s="3" t="inlineStr">
        <is>
          <t>These are broken dishes, not underpriced ones. Change the cut, the portion, or the garnish - do not chase the target with price.</t>
        </is>
      </c>
    </row>
    <row r="26">
      <c r="A26" s="12" t="inlineStr">
        <is>
          <t>ANNUAL MARGIN RECOVERED BY REPRICING</t>
        </is>
      </c>
      <c r="J26" s="17">
        <f>SUM(J9:J22)</f>
        <v/>
      </c>
    </row>
    <row r="27">
      <c r="A27" s="4" t="inlineStr">
        <is>
          <t>Average increase on repriced items ($)</t>
        </is>
      </c>
      <c r="I27" s="16">
        <f>IFERROR(AVERAGEIF(I9:I22,"&gt;0.001"),0)</f>
        <v/>
      </c>
      <c r="K27" s="3" t="inlineStr">
        <is>
          <t>Above $2.50 average and guests notice. Split it across two rounds six months apart.</t>
        </is>
      </c>
    </row>
    <row r="29">
      <c r="A29" s="12" t="inlineStr">
        <is>
          <t>THE BOTTOM LINE</t>
        </is>
      </c>
    </row>
    <row r="30">
      <c r="A30" s="4" t="inlineStr">
        <is>
          <t>Annual cost the increases took from you</t>
        </is>
      </c>
      <c r="C30" s="9">
        <f>'1. Exposure Audit'!$H$31</f>
        <v/>
      </c>
    </row>
    <row r="31">
      <c r="A31" s="4" t="inlineStr">
        <is>
          <t>Recovered by safe substitutions</t>
        </is>
      </c>
      <c r="C31" s="9">
        <f>'2. Substitution Value'!$G$23</f>
        <v/>
      </c>
    </row>
    <row r="32">
      <c r="A32" s="4" t="inlineStr">
        <is>
          <t>Recovered by repricing</t>
        </is>
      </c>
      <c r="C32" s="9">
        <f>J26</f>
        <v/>
      </c>
    </row>
    <row r="33">
      <c r="A33" s="12" t="inlineStr">
        <is>
          <t>STILL UNRECOVERED ($/yr)</t>
        </is>
      </c>
      <c r="C33" s="18">
        <f>MAX(0,C30-C31-C32)</f>
        <v/>
      </c>
      <c r="E33" s="3" t="inlineStr">
        <is>
          <t>If this is still large, the answer is menu mix - move guests toward the low-exposure proteins on Sheet 1 rather than raising more prices.</t>
        </is>
      </c>
    </row>
  </sheetData>
  <conditionalFormatting sqref="E9:E22">
    <cfRule type="cellIs" priority="1" operator="greaterThan" dxfId="0">
      <formula>$B$5</formula>
    </cfRule>
    <cfRule type="cellIs" priority="2" operator="lessThanOrEqual" dxfId="2">
      <formula>$B$5</formula>
    </cfRule>
  </conditionalFormatting>
  <conditionalFormatting sqref="I9:I22">
    <cfRule type="cellIs" priority="3" operator="greaterThan" dxfId="1">
      <formula>0.001</formula>
    </cfRule>
  </conditionalFormatting>
  <conditionalFormatting sqref="I24">
    <cfRule type="cellIs" priority="4" operator="greaterThan" dxfId="0">
      <formula>5</formula>
    </cfRule>
  </conditionalFormatting>
  <conditionalFormatting sqref="I27">
    <cfRule type="cellIs" priority="5" operator="greaterThan" dxfId="0">
      <formula>2.5</formula>
    </cfRule>
  </conditionalFormatting>
  <conditionalFormatting sqref="C33">
    <cfRule type="cellIs" priority="6" operator="lessThanOrEqual" dxfId="2">
      <formula>0</formula>
    </cfRule>
    <cfRule type="cellIs" priority="7" operator="greaterThan" dxfId="0">
      <formula>5000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8" customWidth="1" min="3" max="3"/>
    <col width="16" customWidth="1" min="4" max="4"/>
    <col width="16" customWidth="1" min="5" max="5"/>
    <col width="16" customWidth="1" min="6" max="6"/>
    <col width="16" customWidth="1" min="7" max="7"/>
    <col width="40" customWidth="1" min="8" max="8"/>
  </cols>
  <sheetData>
    <row r="1">
      <c r="A1" s="1" t="inlineStr">
        <is>
          <t>Step 4: The Monthly Check That Keeps This From Happening Again</t>
        </is>
      </c>
    </row>
    <row r="2">
      <c r="A2" s="2" t="inlineStr">
        <is>
          <t>The Restaurant Owner Hub  ·  free tool</t>
        </is>
      </c>
    </row>
    <row r="3">
      <c r="A3" s="3" t="inlineStr">
        <is>
          <t>Ninety minutes a month. Log the month, the top-20 blended plate cost, and what you changed. The point is catching a move in week four instead of month five.</t>
        </is>
      </c>
    </row>
    <row r="5">
      <c r="A5" s="6" t="inlineStr">
        <is>
          <t>Month</t>
        </is>
      </c>
      <c r="B5" s="6" t="inlineStr">
        <is>
          <t>Food cost % actual</t>
        </is>
      </c>
      <c r="C5" s="6" t="inlineStr">
        <is>
          <t>Food cost % target</t>
        </is>
      </c>
      <c r="D5" s="6" t="inlineStr">
        <is>
          <t>Variance (pts)</t>
        </is>
      </c>
      <c r="E5" s="6" t="inlineStr">
        <is>
          <t>Top-20 plate cost $</t>
        </is>
      </c>
      <c r="F5" s="6" t="inlineStr">
        <is>
          <t>Items repriced</t>
        </is>
      </c>
      <c r="G5" s="6" t="inlineStr">
        <is>
          <t>Items swapped</t>
        </is>
      </c>
      <c r="H5" s="6" t="inlineStr">
        <is>
          <t>What moved and what you did</t>
        </is>
      </c>
    </row>
    <row r="6">
      <c r="A6" s="4" t="inlineStr">
        <is>
          <t>Jan</t>
        </is>
      </c>
      <c r="B6" s="10" t="inlineStr"/>
      <c r="C6" s="10" t="n">
        <v>0.3</v>
      </c>
      <c r="D6" s="19">
        <f>IF(B6="","",(B6-C6)*100)</f>
        <v/>
      </c>
      <c r="E6" s="8" t="inlineStr"/>
      <c r="F6" s="5" t="inlineStr"/>
      <c r="G6" s="5" t="inlineStr"/>
      <c r="H6" s="7" t="inlineStr"/>
    </row>
    <row r="7">
      <c r="A7" s="4" t="inlineStr">
        <is>
          <t>Feb</t>
        </is>
      </c>
      <c r="B7" s="10" t="inlineStr"/>
      <c r="C7" s="10" t="n">
        <v>0.3</v>
      </c>
      <c r="D7" s="19">
        <f>IF(B7="","",(B7-C7)*100)</f>
        <v/>
      </c>
      <c r="E7" s="8" t="inlineStr"/>
      <c r="F7" s="5" t="inlineStr"/>
      <c r="G7" s="5" t="inlineStr"/>
      <c r="H7" s="7" t="inlineStr"/>
    </row>
    <row r="8">
      <c r="A8" s="4" t="inlineStr">
        <is>
          <t>Mar</t>
        </is>
      </c>
      <c r="B8" s="10" t="inlineStr"/>
      <c r="C8" s="10" t="n">
        <v>0.3</v>
      </c>
      <c r="D8" s="19">
        <f>IF(B8="","",(B8-C8)*100)</f>
        <v/>
      </c>
      <c r="E8" s="8" t="inlineStr"/>
      <c r="F8" s="5" t="inlineStr"/>
      <c r="G8" s="5" t="inlineStr"/>
      <c r="H8" s="7" t="inlineStr"/>
    </row>
    <row r="9">
      <c r="A9" s="4" t="inlineStr">
        <is>
          <t>Apr</t>
        </is>
      </c>
      <c r="B9" s="10" t="inlineStr"/>
      <c r="C9" s="10" t="n">
        <v>0.3</v>
      </c>
      <c r="D9" s="19">
        <f>IF(B9="","",(B9-C9)*100)</f>
        <v/>
      </c>
      <c r="E9" s="8" t="inlineStr"/>
      <c r="F9" s="5" t="inlineStr"/>
      <c r="G9" s="5" t="inlineStr"/>
      <c r="H9" s="7" t="inlineStr"/>
    </row>
    <row r="10">
      <c r="A10" s="4" t="inlineStr">
        <is>
          <t>May</t>
        </is>
      </c>
      <c r="B10" s="10" t="inlineStr"/>
      <c r="C10" s="10" t="n">
        <v>0.3</v>
      </c>
      <c r="D10" s="19">
        <f>IF(B10="","",(B10-C10)*100)</f>
        <v/>
      </c>
      <c r="E10" s="8" t="inlineStr"/>
      <c r="F10" s="5" t="inlineStr"/>
      <c r="G10" s="5" t="inlineStr"/>
      <c r="H10" s="7" t="inlineStr"/>
    </row>
    <row r="11">
      <c r="A11" s="4" t="inlineStr">
        <is>
          <t>Jun</t>
        </is>
      </c>
      <c r="B11" s="10" t="inlineStr"/>
      <c r="C11" s="10" t="n">
        <v>0.3</v>
      </c>
      <c r="D11" s="19">
        <f>IF(B11="","",(B11-C11)*100)</f>
        <v/>
      </c>
      <c r="E11" s="8" t="inlineStr"/>
      <c r="F11" s="5" t="inlineStr"/>
      <c r="G11" s="5" t="inlineStr"/>
      <c r="H11" s="7" t="inlineStr"/>
    </row>
    <row r="12">
      <c r="A12" s="4" t="inlineStr">
        <is>
          <t>Jul</t>
        </is>
      </c>
      <c r="B12" s="10" t="inlineStr"/>
      <c r="C12" s="10" t="n">
        <v>0.3</v>
      </c>
      <c r="D12" s="19">
        <f>IF(B12="","",(B12-C12)*100)</f>
        <v/>
      </c>
      <c r="E12" s="8" t="inlineStr"/>
      <c r="F12" s="5" t="inlineStr"/>
      <c r="G12" s="5" t="inlineStr"/>
      <c r="H12" s="7" t="inlineStr"/>
    </row>
    <row r="13">
      <c r="A13" s="4" t="inlineStr">
        <is>
          <t>Aug</t>
        </is>
      </c>
      <c r="B13" s="10" t="inlineStr"/>
      <c r="C13" s="10" t="n">
        <v>0.3</v>
      </c>
      <c r="D13" s="19">
        <f>IF(B13="","",(B13-C13)*100)</f>
        <v/>
      </c>
      <c r="E13" s="8" t="inlineStr"/>
      <c r="F13" s="5" t="inlineStr"/>
      <c r="G13" s="5" t="inlineStr"/>
      <c r="H13" s="7" t="inlineStr"/>
    </row>
    <row r="14">
      <c r="A14" s="4" t="inlineStr">
        <is>
          <t>Sep</t>
        </is>
      </c>
      <c r="B14" s="10" t="inlineStr"/>
      <c r="C14" s="10" t="n">
        <v>0.3</v>
      </c>
      <c r="D14" s="19">
        <f>IF(B14="","",(B14-C14)*100)</f>
        <v/>
      </c>
      <c r="E14" s="8" t="inlineStr"/>
      <c r="F14" s="5" t="inlineStr"/>
      <c r="G14" s="5" t="inlineStr"/>
      <c r="H14" s="7" t="inlineStr"/>
    </row>
    <row r="15">
      <c r="A15" s="4" t="inlineStr">
        <is>
          <t>Oct</t>
        </is>
      </c>
      <c r="B15" s="10" t="inlineStr"/>
      <c r="C15" s="10" t="n">
        <v>0.3</v>
      </c>
      <c r="D15" s="19">
        <f>IF(B15="","",(B15-C15)*100)</f>
        <v/>
      </c>
      <c r="E15" s="8" t="inlineStr"/>
      <c r="F15" s="5" t="inlineStr"/>
      <c r="G15" s="5" t="inlineStr"/>
      <c r="H15" s="7" t="inlineStr"/>
    </row>
    <row r="16">
      <c r="A16" s="4" t="inlineStr">
        <is>
          <t>Nov</t>
        </is>
      </c>
      <c r="B16" s="10" t="inlineStr"/>
      <c r="C16" s="10" t="n">
        <v>0.3</v>
      </c>
      <c r="D16" s="19">
        <f>IF(B16="","",(B16-C16)*100)</f>
        <v/>
      </c>
      <c r="E16" s="8" t="inlineStr"/>
      <c r="F16" s="5" t="inlineStr"/>
      <c r="G16" s="5" t="inlineStr"/>
      <c r="H16" s="7" t="inlineStr"/>
    </row>
    <row r="17">
      <c r="A17" s="4" t="inlineStr">
        <is>
          <t>Dec</t>
        </is>
      </c>
      <c r="B17" s="10" t="inlineStr"/>
      <c r="C17" s="10" t="n">
        <v>0.3</v>
      </c>
      <c r="D17" s="19">
        <f>IF(B17="","",(B17-C17)*100)</f>
        <v/>
      </c>
      <c r="E17" s="8" t="inlineStr"/>
      <c r="F17" s="5" t="inlineStr"/>
      <c r="G17" s="5" t="inlineStr"/>
      <c r="H17" s="7" t="inlineStr"/>
    </row>
    <row r="19">
      <c r="A19" s="4" t="inlineStr">
        <is>
          <t>Year average food cost %</t>
        </is>
      </c>
      <c r="B19" s="15">
        <f>IFERROR(AVERAGE(B6:B17),0)</f>
        <v/>
      </c>
    </row>
    <row r="20">
      <c r="A20" s="4" t="inlineStr">
        <is>
          <t>Worst month variance (pts)</t>
        </is>
      </c>
      <c r="D20" s="19">
        <f>IFERROR(MAX(D6:D17),0)</f>
        <v/>
      </c>
    </row>
    <row r="21">
      <c r="A21" s="4" t="inlineStr">
        <is>
          <t>Months you took no action</t>
        </is>
      </c>
      <c r="F21" s="9">
        <f>SUMPRODUCT((B6:B17&lt;&gt;"")*(D6:D17&gt;1)*(F6:F17+G6:G17=0))</f>
        <v/>
      </c>
      <c r="H21" s="3" t="inlineStr">
        <is>
          <t>Months where you were over target and changed nothing. This number, not the tariff, is what costs you the year.</t>
        </is>
      </c>
    </row>
    <row r="23">
      <c r="A23" s="3" t="inlineStr">
        <is>
          <t>Monthly re-costing only works if item-level sales and cost history are one export away. Cobblestone POS includes that reporting free - plus commission-free online ordering, scheduling and loyalty, no monthly fee: cobblestonepos.com</t>
        </is>
      </c>
    </row>
    <row r="24">
      <c r="A24" s="3" t="inlineStr">
        <is>
          <t>All figures in this workbook are placeholders. Replace every yellow cell with your own invoice numbers before you make a decision.</t>
        </is>
      </c>
    </row>
  </sheetData>
  <conditionalFormatting sqref="D6:D17">
    <cfRule type="cellIs" priority="1" operator="greaterThan" dxfId="0">
      <formula>1.5</formula>
    </cfRule>
    <cfRule type="cellIs" priority="2" operator="lessThanOrEqual" dxfId="2">
      <formula>0</formula>
    </cfRule>
  </conditionalFormatting>
  <conditionalFormatting sqref="F21">
    <cfRule type="cellIs" priority="3" operator="greaterThan" dxfId="0">
      <formula>2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2026-08-13T03:28:10Z</dcterms:created>
  <dcterms:modified xmlns:dcterms="http://purl.org/dc/terms/" xmlns:xsi="http://www.w3.org/2001/XMLSchema-instance" xsi:type="dcterms:W3CDTF">2026-08-13T03:28:10Z</dcterms:modified>
</cp:coreProperties>
</file>